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3.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drawings/drawing4.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s1.kobe.local\work1\07_福祉局\05_高齢福祉課\02_高齢者支援\07_養護老人ホーム\05_施設補助（運営費・民改費・物価高騰等）\2.給与改善補助金\R7年度\"/>
    </mc:Choice>
  </mc:AlternateContent>
  <bookViews>
    <workbookView xWindow="0" yWindow="0" windowWidth="28800" windowHeight="12210" tabRatio="660"/>
  </bookViews>
  <sheets>
    <sheet name="【各様式の作成方法】" sheetId="18" r:id="rId1"/>
    <sheet name="様式1" sheetId="13" r:id="rId2"/>
    <sheet name="入所者数調査表" sheetId="15" r:id="rId3"/>
    <sheet name="別紙1" sheetId="14" r:id="rId4"/>
    <sheet name="別紙2-1" sheetId="9" r:id="rId5"/>
    <sheet name="別紙2-2" sheetId="19" r:id="rId6"/>
    <sheet name="別紙3" sheetId="6" r:id="rId7"/>
  </sheets>
  <definedNames>
    <definedName name="_xlnm.Print_Area" localSheetId="2">入所者数調査表!$A$1:$N$15</definedName>
    <definedName name="_xlnm.Print_Area" localSheetId="3">別紙1!$A$1:$P$58</definedName>
    <definedName name="_xlnm.Print_Area" localSheetId="4">'別紙2-1'!$A$1:$AJ$68</definedName>
    <definedName name="_xlnm.Print_Area" localSheetId="5">'別紙2-2'!$A$1:$AJ$68</definedName>
    <definedName name="_xlnm.Print_Area" localSheetId="1">様式1!$A$1:$N$37</definedName>
  </definedNames>
  <calcPr calcId="162913"/>
</workbook>
</file>

<file path=xl/calcChain.xml><?xml version="1.0" encoding="utf-8"?>
<calcChain xmlns="http://schemas.openxmlformats.org/spreadsheetml/2006/main">
  <c r="M9" i="15" l="1"/>
  <c r="L9" i="15"/>
  <c r="K9" i="15"/>
  <c r="J9" i="15"/>
  <c r="C6" i="6" l="1"/>
  <c r="I9" i="15" l="1"/>
  <c r="H9" i="15"/>
  <c r="G9" i="15"/>
  <c r="F9" i="15"/>
  <c r="E9" i="15"/>
  <c r="D9" i="15"/>
  <c r="C9" i="15"/>
  <c r="B9" i="15"/>
  <c r="AH7" i="19" l="1"/>
  <c r="AH11" i="19"/>
  <c r="AH15" i="19"/>
  <c r="AH19" i="19"/>
  <c r="AH23" i="19"/>
  <c r="AH27" i="19"/>
  <c r="AH31" i="19"/>
  <c r="AH35" i="19"/>
  <c r="AH39" i="19"/>
  <c r="AH43" i="19"/>
  <c r="AH47" i="19"/>
  <c r="AH51" i="19"/>
  <c r="AH55" i="19"/>
  <c r="AH11" i="9"/>
  <c r="AH15" i="9"/>
  <c r="AH19" i="9"/>
  <c r="AH23" i="9"/>
  <c r="AH27" i="9"/>
  <c r="AH31" i="9"/>
  <c r="AH35" i="9"/>
  <c r="AH39" i="9"/>
  <c r="AH43" i="9"/>
  <c r="AH47" i="9"/>
  <c r="AH51" i="9"/>
  <c r="AH55" i="9"/>
  <c r="AO8" i="9" l="1"/>
  <c r="AP8" i="9" s="1"/>
  <c r="Q1" i="9" l="1"/>
  <c r="B2" i="19"/>
  <c r="C2" i="6"/>
  <c r="Q2" i="19"/>
  <c r="AV56" i="19" l="1"/>
  <c r="AW56" i="19" s="1"/>
  <c r="AX56" i="19" s="1"/>
  <c r="AT56" i="19"/>
  <c r="O56" i="19" s="1"/>
  <c r="AS56" i="19"/>
  <c r="M56" i="19" s="1"/>
  <c r="AR56" i="19"/>
  <c r="AQ56" i="19"/>
  <c r="AO56" i="19"/>
  <c r="AP56" i="19" s="1"/>
  <c r="AN56" i="19"/>
  <c r="AF56" i="19"/>
  <c r="AD56" i="19"/>
  <c r="BP55" i="19" s="1"/>
  <c r="AV52" i="19"/>
  <c r="AW52" i="19" s="1"/>
  <c r="AX52" i="19" s="1"/>
  <c r="AT52" i="19"/>
  <c r="O52" i="19" s="1"/>
  <c r="AS52" i="19"/>
  <c r="M52" i="19" s="1"/>
  <c r="AR52" i="19"/>
  <c r="AQ52" i="19"/>
  <c r="AO52" i="19"/>
  <c r="AP52" i="19" s="1"/>
  <c r="AN52" i="19"/>
  <c r="AF52" i="19"/>
  <c r="AD52" i="19"/>
  <c r="BK51" i="19" s="1"/>
  <c r="AV48" i="19"/>
  <c r="AW48" i="19" s="1"/>
  <c r="AX48" i="19" s="1"/>
  <c r="AT48" i="19"/>
  <c r="AS48" i="19"/>
  <c r="M48" i="19" s="1"/>
  <c r="AR48" i="19"/>
  <c r="AQ48" i="19"/>
  <c r="AO48" i="19"/>
  <c r="AP48" i="19" s="1"/>
  <c r="AN48" i="19"/>
  <c r="AF48" i="19"/>
  <c r="AD48" i="19"/>
  <c r="BP47" i="19" s="1"/>
  <c r="O48" i="19"/>
  <c r="AV44" i="19"/>
  <c r="AW44" i="19" s="1"/>
  <c r="AX44" i="19" s="1"/>
  <c r="AT44" i="19"/>
  <c r="O44" i="19" s="1"/>
  <c r="AS44" i="19"/>
  <c r="M44" i="19" s="1"/>
  <c r="AR44" i="19"/>
  <c r="AQ44" i="19"/>
  <c r="AO44" i="19"/>
  <c r="AP44" i="19" s="1"/>
  <c r="AN44" i="19"/>
  <c r="AF44" i="19"/>
  <c r="AD44" i="19"/>
  <c r="BK43" i="19" s="1"/>
  <c r="AV40" i="19"/>
  <c r="AW40" i="19" s="1"/>
  <c r="AX40" i="19" s="1"/>
  <c r="AT40" i="19"/>
  <c r="O40" i="19" s="1"/>
  <c r="AS40" i="19"/>
  <c r="M40" i="19" s="1"/>
  <c r="AR40" i="19"/>
  <c r="AQ40" i="19"/>
  <c r="AO40" i="19"/>
  <c r="AP40" i="19" s="1"/>
  <c r="AN40" i="19"/>
  <c r="AF40" i="19"/>
  <c r="AD40" i="19"/>
  <c r="BP39" i="19" s="1"/>
  <c r="AV36" i="19"/>
  <c r="AW36" i="19" s="1"/>
  <c r="AX36" i="19" s="1"/>
  <c r="AT36" i="19"/>
  <c r="AS36" i="19"/>
  <c r="M36" i="19" s="1"/>
  <c r="AR36" i="19"/>
  <c r="AQ36" i="19"/>
  <c r="AO36" i="19"/>
  <c r="AP36" i="19" s="1"/>
  <c r="AN36" i="19"/>
  <c r="AF36" i="19"/>
  <c r="AD36" i="19"/>
  <c r="BP35" i="19" s="1"/>
  <c r="O36" i="19"/>
  <c r="AV32" i="19"/>
  <c r="AW32" i="19" s="1"/>
  <c r="AX32" i="19" s="1"/>
  <c r="AT32" i="19"/>
  <c r="AS32" i="19"/>
  <c r="M32" i="19" s="1"/>
  <c r="AR32" i="19"/>
  <c r="AQ32" i="19"/>
  <c r="AO32" i="19"/>
  <c r="AP32" i="19" s="1"/>
  <c r="AN32" i="19"/>
  <c r="AF32" i="19"/>
  <c r="AD32" i="19"/>
  <c r="BM31" i="19" s="1"/>
  <c r="O32" i="19"/>
  <c r="AV28" i="19"/>
  <c r="AW28" i="19" s="1"/>
  <c r="AX28" i="19" s="1"/>
  <c r="AT28" i="19"/>
  <c r="O28" i="19" s="1"/>
  <c r="AS28" i="19"/>
  <c r="M28" i="19" s="1"/>
  <c r="AR28" i="19"/>
  <c r="AQ28" i="19"/>
  <c r="AO28" i="19"/>
  <c r="AP28" i="19" s="1"/>
  <c r="AN28" i="19"/>
  <c r="AF28" i="19"/>
  <c r="AD28" i="19"/>
  <c r="BQ27" i="19" s="1"/>
  <c r="AV24" i="19"/>
  <c r="AW24" i="19" s="1"/>
  <c r="AX24" i="19" s="1"/>
  <c r="AT24" i="19"/>
  <c r="O24" i="19" s="1"/>
  <c r="AS24" i="19"/>
  <c r="M24" i="19" s="1"/>
  <c r="AR24" i="19"/>
  <c r="AQ24" i="19"/>
  <c r="AO24" i="19"/>
  <c r="AP24" i="19" s="1"/>
  <c r="AN24" i="19"/>
  <c r="AF24" i="19"/>
  <c r="AD24" i="19"/>
  <c r="BQ23" i="19" s="1"/>
  <c r="AV20" i="19"/>
  <c r="AW20" i="19" s="1"/>
  <c r="AX20" i="19" s="1"/>
  <c r="AT20" i="19"/>
  <c r="O20" i="19" s="1"/>
  <c r="AS20" i="19"/>
  <c r="M20" i="19" s="1"/>
  <c r="AR20" i="19"/>
  <c r="AQ20" i="19"/>
  <c r="AO20" i="19"/>
  <c r="AP20" i="19" s="1"/>
  <c r="AN20" i="19"/>
  <c r="AF20" i="19"/>
  <c r="AD20" i="19"/>
  <c r="BQ19" i="19" s="1"/>
  <c r="AV16" i="19"/>
  <c r="AW16" i="19" s="1"/>
  <c r="AX16" i="19" s="1"/>
  <c r="AT16" i="19"/>
  <c r="O16" i="19" s="1"/>
  <c r="AS16" i="19"/>
  <c r="M16" i="19" s="1"/>
  <c r="AR16" i="19"/>
  <c r="AQ16" i="19"/>
  <c r="AO16" i="19"/>
  <c r="AP16" i="19" s="1"/>
  <c r="AN16" i="19"/>
  <c r="AF16" i="19"/>
  <c r="AD16" i="19"/>
  <c r="BQ15" i="19" s="1"/>
  <c r="AV12" i="19"/>
  <c r="AW12" i="19" s="1"/>
  <c r="AX12" i="19" s="1"/>
  <c r="AT12" i="19"/>
  <c r="AS12" i="19"/>
  <c r="M12" i="19" s="1"/>
  <c r="AR12" i="19"/>
  <c r="AQ12" i="19"/>
  <c r="AO12" i="19"/>
  <c r="AP12" i="19" s="1"/>
  <c r="AN12" i="19"/>
  <c r="AF12" i="19"/>
  <c r="AD12" i="19"/>
  <c r="BQ11" i="19" s="1"/>
  <c r="O12" i="19"/>
  <c r="AV8" i="19"/>
  <c r="AW8" i="19" s="1"/>
  <c r="AX8" i="19" s="1"/>
  <c r="AT8" i="19"/>
  <c r="AS8" i="19"/>
  <c r="M8" i="19" s="1"/>
  <c r="AR8" i="19"/>
  <c r="AQ8" i="19"/>
  <c r="AO8" i="19"/>
  <c r="AP8" i="19" s="1"/>
  <c r="AN8" i="19"/>
  <c r="AF8" i="19"/>
  <c r="AD8" i="19"/>
  <c r="BM7" i="19" s="1"/>
  <c r="O8" i="19"/>
  <c r="BL35" i="19" l="1"/>
  <c r="BH35" i="19"/>
  <c r="BK35" i="19"/>
  <c r="BL51" i="19"/>
  <c r="BI19" i="19"/>
  <c r="BG35" i="19"/>
  <c r="BO35" i="19"/>
  <c r="BM15" i="19"/>
  <c r="BK19" i="19"/>
  <c r="BH23" i="19"/>
  <c r="BI35" i="19"/>
  <c r="BK39" i="19"/>
  <c r="BG51" i="19"/>
  <c r="BO51" i="19"/>
  <c r="BI7" i="19"/>
  <c r="BK11" i="19"/>
  <c r="BI23" i="19"/>
  <c r="BL39" i="19"/>
  <c r="BL43" i="19"/>
  <c r="BH51" i="19"/>
  <c r="BP51" i="19"/>
  <c r="BK55" i="19"/>
  <c r="BM11" i="19"/>
  <c r="BH15" i="19"/>
  <c r="BM23" i="19"/>
  <c r="BI27" i="19"/>
  <c r="BI31" i="19"/>
  <c r="BL55" i="19"/>
  <c r="BO7" i="19"/>
  <c r="BO31" i="19"/>
  <c r="BO23" i="19"/>
  <c r="BK31" i="19"/>
  <c r="BG43" i="19"/>
  <c r="BO43" i="19"/>
  <c r="BG7" i="19"/>
  <c r="BL7" i="19"/>
  <c r="BQ7" i="19"/>
  <c r="BH11" i="19"/>
  <c r="BO11" i="19"/>
  <c r="BK15" i="19"/>
  <c r="BP15" i="19"/>
  <c r="BM19" i="19"/>
  <c r="BK23" i="19"/>
  <c r="BP23" i="19"/>
  <c r="BO27" i="19"/>
  <c r="BG31" i="19"/>
  <c r="BL31" i="19"/>
  <c r="BQ31" i="19"/>
  <c r="BH43" i="19"/>
  <c r="BP43" i="19"/>
  <c r="BK47" i="19"/>
  <c r="BK7" i="19"/>
  <c r="BP7" i="19"/>
  <c r="BI15" i="19"/>
  <c r="BO15" i="19"/>
  <c r="BM27" i="19"/>
  <c r="BP31" i="19"/>
  <c r="BH7" i="19"/>
  <c r="BI11" i="19"/>
  <c r="BP11" i="19"/>
  <c r="BG15" i="19"/>
  <c r="BL15" i="19"/>
  <c r="BH19" i="19"/>
  <c r="BO19" i="19"/>
  <c r="BG23" i="19"/>
  <c r="BL23" i="19"/>
  <c r="BH27" i="19"/>
  <c r="BH31" i="19"/>
  <c r="BL47" i="19"/>
  <c r="AY8" i="19"/>
  <c r="AZ8" i="19" s="1"/>
  <c r="BB8" i="19" s="1"/>
  <c r="AY28" i="19"/>
  <c r="AZ28" i="19" s="1"/>
  <c r="BB28" i="19" s="1"/>
  <c r="AY32" i="19"/>
  <c r="AZ32" i="19" s="1"/>
  <c r="BB32" i="19" s="1"/>
  <c r="AY44" i="19"/>
  <c r="AZ44" i="19" s="1"/>
  <c r="BB44" i="19" s="1"/>
  <c r="AY12" i="19"/>
  <c r="AZ12" i="19" s="1"/>
  <c r="BB12" i="19" s="1"/>
  <c r="AY16" i="19"/>
  <c r="AZ16" i="19" s="1"/>
  <c r="BB16" i="19" s="1"/>
  <c r="AY20" i="19"/>
  <c r="AZ20" i="19" s="1"/>
  <c r="BB20" i="19" s="1"/>
  <c r="AY24" i="19"/>
  <c r="AZ24" i="19" s="1"/>
  <c r="BB24" i="19" s="1"/>
  <c r="AY48" i="19"/>
  <c r="AZ48" i="19" s="1"/>
  <c r="BB48" i="19" s="1"/>
  <c r="AY36" i="19"/>
  <c r="AZ36" i="19" s="1"/>
  <c r="BB36" i="19" s="1"/>
  <c r="AY52" i="19"/>
  <c r="AZ52" i="19" s="1"/>
  <c r="BB52" i="19" s="1"/>
  <c r="AY40" i="19"/>
  <c r="AZ40" i="19" s="1"/>
  <c r="BB40" i="19" s="1"/>
  <c r="AY56" i="19"/>
  <c r="AZ56" i="19" s="1"/>
  <c r="BB56" i="19" s="1"/>
  <c r="BP19" i="19"/>
  <c r="BK27" i="19"/>
  <c r="BP27" i="19"/>
  <c r="BG39" i="19"/>
  <c r="BO39" i="19"/>
  <c r="BG47" i="19"/>
  <c r="BO47" i="19"/>
  <c r="BG55" i="19"/>
  <c r="BO55" i="19"/>
  <c r="BN7" i="19"/>
  <c r="BJ7" i="19"/>
  <c r="BF7" i="19"/>
  <c r="BG11" i="19"/>
  <c r="BL11" i="19"/>
  <c r="BN15" i="19"/>
  <c r="BJ15" i="19"/>
  <c r="BF15" i="19"/>
  <c r="BG19" i="19"/>
  <c r="BL19" i="19"/>
  <c r="BN23" i="19"/>
  <c r="BJ23" i="19"/>
  <c r="BF23" i="19"/>
  <c r="BG27" i="19"/>
  <c r="BL27" i="19"/>
  <c r="BN31" i="19"/>
  <c r="BJ31" i="19"/>
  <c r="BF31" i="19"/>
  <c r="BN35" i="19"/>
  <c r="BJ35" i="19"/>
  <c r="BF35" i="19"/>
  <c r="BQ35" i="19"/>
  <c r="BM35" i="19"/>
  <c r="BH39" i="19"/>
  <c r="BN43" i="19"/>
  <c r="BJ43" i="19"/>
  <c r="BF43" i="19"/>
  <c r="BQ43" i="19"/>
  <c r="BM43" i="19"/>
  <c r="BI43" i="19"/>
  <c r="BH47" i="19"/>
  <c r="BN51" i="19"/>
  <c r="BJ51" i="19"/>
  <c r="BF51" i="19"/>
  <c r="BQ51" i="19"/>
  <c r="BM51" i="19"/>
  <c r="BI51" i="19"/>
  <c r="BH55" i="19"/>
  <c r="BN11" i="19"/>
  <c r="BJ11" i="19"/>
  <c r="BF11" i="19"/>
  <c r="BN19" i="19"/>
  <c r="BJ19" i="19"/>
  <c r="BF19" i="19"/>
  <c r="BN27" i="19"/>
  <c r="BJ27" i="19"/>
  <c r="BF27" i="19"/>
  <c r="BN39" i="19"/>
  <c r="BJ39" i="19"/>
  <c r="BF39" i="19"/>
  <c r="BQ39" i="19"/>
  <c r="BM39" i="19"/>
  <c r="BI39" i="19"/>
  <c r="BN47" i="19"/>
  <c r="BJ47" i="19"/>
  <c r="BF47" i="19"/>
  <c r="BQ47" i="19"/>
  <c r="BM47" i="19"/>
  <c r="BI47" i="19"/>
  <c r="BN55" i="19"/>
  <c r="BJ55" i="19"/>
  <c r="BF55" i="19"/>
  <c r="BQ55" i="19"/>
  <c r="BM55" i="19"/>
  <c r="BI55" i="19"/>
  <c r="AR56" i="9"/>
  <c r="AR52" i="9"/>
  <c r="AR48" i="9"/>
  <c r="AR44" i="9"/>
  <c r="AR40" i="9"/>
  <c r="AR36" i="9"/>
  <c r="AR32" i="9"/>
  <c r="AR28" i="9"/>
  <c r="AR24" i="9"/>
  <c r="AR20" i="9"/>
  <c r="AR16" i="9"/>
  <c r="BC36" i="19" l="1"/>
  <c r="BD36" i="19" s="1"/>
  <c r="BC16" i="19"/>
  <c r="BD16" i="19" s="1"/>
  <c r="BC28" i="19"/>
  <c r="BD28" i="19" s="1"/>
  <c r="BC56" i="19"/>
  <c r="BD56" i="19" s="1"/>
  <c r="BC48" i="19"/>
  <c r="BD48" i="19" s="1"/>
  <c r="BC8" i="19"/>
  <c r="BD8" i="19" s="1"/>
  <c r="BC40" i="19"/>
  <c r="BD40" i="19" s="1"/>
  <c r="BC24" i="19"/>
  <c r="BD24" i="19" s="1"/>
  <c r="BC44" i="19"/>
  <c r="BD44" i="19" s="1"/>
  <c r="BC52" i="19"/>
  <c r="BD52" i="19" s="1"/>
  <c r="BC20" i="19"/>
  <c r="BD20" i="19" s="1"/>
  <c r="BC32" i="19"/>
  <c r="BD32" i="19" s="1"/>
  <c r="BC12" i="19"/>
  <c r="BD12" i="19" s="1"/>
  <c r="AO56" i="9"/>
  <c r="AP56" i="9" s="1"/>
  <c r="AO52" i="9"/>
  <c r="AP52" i="9" s="1"/>
  <c r="AO48" i="9"/>
  <c r="AP48" i="9" s="1"/>
  <c r="AO44" i="9"/>
  <c r="AP44" i="9" s="1"/>
  <c r="AO40" i="9"/>
  <c r="AP40" i="9" s="1"/>
  <c r="AO36" i="9"/>
  <c r="AP36" i="9" s="1"/>
  <c r="AO32" i="9"/>
  <c r="AP32" i="9" s="1"/>
  <c r="AO28" i="9"/>
  <c r="AP28" i="9" s="1"/>
  <c r="AO24" i="9"/>
  <c r="AP24" i="9" s="1"/>
  <c r="AO20" i="9"/>
  <c r="AP20" i="9" s="1"/>
  <c r="AO16" i="9"/>
  <c r="AP16" i="9" s="1"/>
  <c r="AO12" i="9"/>
  <c r="AP12" i="9" s="1"/>
  <c r="AN8" i="9"/>
  <c r="AQ16" i="9" l="1"/>
  <c r="N10" i="15"/>
  <c r="N11" i="15"/>
  <c r="B12" i="15" l="1"/>
  <c r="L36" i="14"/>
  <c r="I34" i="14" l="1"/>
  <c r="O34" i="14" s="1"/>
  <c r="G36" i="14"/>
  <c r="I30" i="14"/>
  <c r="O30" i="14" s="1"/>
  <c r="I27" i="14"/>
  <c r="O27" i="14" s="1"/>
  <c r="C6" i="14"/>
  <c r="D36" i="14" l="1"/>
  <c r="I36" i="14" s="1"/>
  <c r="O36" i="14" s="1"/>
  <c r="F55" i="14" s="1"/>
  <c r="C12" i="15"/>
  <c r="D12" i="15"/>
  <c r="E12" i="15"/>
  <c r="F12" i="15"/>
  <c r="G12" i="15"/>
  <c r="H12" i="15"/>
  <c r="I12" i="15"/>
  <c r="J12" i="15"/>
  <c r="K12" i="15"/>
  <c r="L12" i="15"/>
  <c r="M12" i="15"/>
  <c r="N12" i="15" l="1"/>
  <c r="G11" i="6"/>
  <c r="AQ8" i="9"/>
  <c r="AR8" i="9" s="1"/>
  <c r="AQ12" i="9"/>
  <c r="AN12" i="9"/>
  <c r="AT16" i="9"/>
  <c r="AS16" i="9"/>
  <c r="M16" i="9" s="1"/>
  <c r="AN16" i="9"/>
  <c r="AT20" i="9"/>
  <c r="AS20" i="9"/>
  <c r="AQ20" i="9"/>
  <c r="AN20" i="9"/>
  <c r="AT24" i="9"/>
  <c r="AS24" i="9"/>
  <c r="AQ24" i="9"/>
  <c r="AN24" i="9"/>
  <c r="AT28" i="9"/>
  <c r="AS28" i="9"/>
  <c r="AQ28" i="9"/>
  <c r="AN28" i="9"/>
  <c r="AT32" i="9"/>
  <c r="AS32" i="9"/>
  <c r="AQ32" i="9"/>
  <c r="AN32" i="9"/>
  <c r="AT36" i="9"/>
  <c r="AS36" i="9"/>
  <c r="AQ36" i="9"/>
  <c r="AN36" i="9"/>
  <c r="AT40" i="9"/>
  <c r="AS40" i="9"/>
  <c r="AQ40" i="9"/>
  <c r="AN40" i="9"/>
  <c r="AT44" i="9"/>
  <c r="AS44" i="9"/>
  <c r="AQ44" i="9"/>
  <c r="AN44" i="9"/>
  <c r="AT48" i="9"/>
  <c r="AS48" i="9"/>
  <c r="M48" i="9" s="1"/>
  <c r="AQ48" i="9"/>
  <c r="AN48" i="9"/>
  <c r="AT52" i="9"/>
  <c r="AS52" i="9"/>
  <c r="AQ52" i="9"/>
  <c r="AN52" i="9"/>
  <c r="AQ56" i="9"/>
  <c r="AV56" i="9"/>
  <c r="AW56" i="9" s="1"/>
  <c r="AX56" i="9" s="1"/>
  <c r="AN56" i="9"/>
  <c r="AV52" i="9"/>
  <c r="AW52" i="9" s="1"/>
  <c r="AX52" i="9" s="1"/>
  <c r="AV48" i="9"/>
  <c r="AW48" i="9" s="1"/>
  <c r="AX48" i="9" s="1"/>
  <c r="AV44" i="9"/>
  <c r="AW44" i="9" s="1"/>
  <c r="AX44" i="9" s="1"/>
  <c r="AV40" i="9"/>
  <c r="AW40" i="9" s="1"/>
  <c r="AX40" i="9" s="1"/>
  <c r="AV36" i="9"/>
  <c r="AW36" i="9" s="1"/>
  <c r="AX36" i="9" s="1"/>
  <c r="AV32" i="9"/>
  <c r="AW32" i="9" s="1"/>
  <c r="AX32" i="9" s="1"/>
  <c r="AV28" i="9"/>
  <c r="AW28" i="9" s="1"/>
  <c r="AX28" i="9" s="1"/>
  <c r="AV24" i="9"/>
  <c r="AW24" i="9" s="1"/>
  <c r="AX24" i="9" s="1"/>
  <c r="AV20" i="9"/>
  <c r="AW20" i="9" s="1"/>
  <c r="AX20" i="9" s="1"/>
  <c r="AV16" i="9"/>
  <c r="AW16" i="9" s="1"/>
  <c r="AX16" i="9" s="1"/>
  <c r="AV12" i="9"/>
  <c r="AW12" i="9" s="1"/>
  <c r="AX12" i="9" s="1"/>
  <c r="G53" i="6"/>
  <c r="G50" i="6"/>
  <c r="G47" i="6"/>
  <c r="G44" i="6"/>
  <c r="G41" i="6"/>
  <c r="G38" i="6"/>
  <c r="G35" i="6"/>
  <c r="G32" i="6"/>
  <c r="G29" i="6"/>
  <c r="G26" i="6"/>
  <c r="G23" i="6"/>
  <c r="G20" i="6"/>
  <c r="G17" i="6"/>
  <c r="G14" i="6"/>
  <c r="AV8" i="9"/>
  <c r="AW8" i="9" s="1"/>
  <c r="AX8" i="9" s="1"/>
  <c r="AR12" i="9" l="1"/>
  <c r="AS12" i="9" s="1"/>
  <c r="M12" i="9" s="1"/>
  <c r="AS8" i="9"/>
  <c r="M8" i="9" s="1"/>
  <c r="AS56" i="9"/>
  <c r="AT56" i="9" s="1"/>
  <c r="M32" i="9"/>
  <c r="AY56" i="9"/>
  <c r="AZ56" i="9" s="1"/>
  <c r="M52" i="9"/>
  <c r="AY52" i="9"/>
  <c r="AZ52" i="9" s="1"/>
  <c r="AY48" i="9"/>
  <c r="AZ48" i="9" s="1"/>
  <c r="AY44" i="9"/>
  <c r="AZ44" i="9" s="1"/>
  <c r="M44" i="9"/>
  <c r="M40" i="9"/>
  <c r="AY40" i="9"/>
  <c r="AZ40" i="9" s="1"/>
  <c r="M36" i="9"/>
  <c r="AY36" i="9"/>
  <c r="AZ36" i="9" s="1"/>
  <c r="AY32" i="9"/>
  <c r="AZ32" i="9" s="1"/>
  <c r="M28" i="9"/>
  <c r="AY28" i="9"/>
  <c r="AZ28" i="9" s="1"/>
  <c r="AY24" i="9"/>
  <c r="AZ24" i="9" s="1"/>
  <c r="M24" i="9"/>
  <c r="M20" i="9"/>
  <c r="AY20" i="9"/>
  <c r="AZ20" i="9" s="1"/>
  <c r="AY16" i="9"/>
  <c r="AZ16" i="9" s="1"/>
  <c r="AY12" i="9"/>
  <c r="AZ12" i="9" s="1"/>
  <c r="AY8" i="9"/>
  <c r="AT12" i="9" l="1"/>
  <c r="O12" i="9" s="1"/>
  <c r="BB12" i="9" s="1"/>
  <c r="AT8" i="9"/>
  <c r="O8" i="9" s="1"/>
  <c r="M56" i="9"/>
  <c r="O56" i="9"/>
  <c r="BB56" i="9" s="1"/>
  <c r="O32" i="9"/>
  <c r="BB32" i="9" s="1"/>
  <c r="BC32" i="9" s="1"/>
  <c r="BD32" i="9" s="1"/>
  <c r="AF32" i="9" s="1"/>
  <c r="O24" i="9"/>
  <c r="BB24" i="9" s="1"/>
  <c r="O52" i="9"/>
  <c r="BB52" i="9" s="1"/>
  <c r="O48" i="9"/>
  <c r="BB48" i="9" s="1"/>
  <c r="O44" i="9"/>
  <c r="BB44" i="9" s="1"/>
  <c r="O40" i="9"/>
  <c r="BB40" i="9" s="1"/>
  <c r="O36" i="9"/>
  <c r="BB36" i="9" s="1"/>
  <c r="AD32" i="9"/>
  <c r="O28" i="9"/>
  <c r="BB28" i="9" s="1"/>
  <c r="O20" i="9"/>
  <c r="BB20" i="9" s="1"/>
  <c r="O16" i="9"/>
  <c r="BB16" i="9" s="1"/>
  <c r="AZ8" i="9"/>
  <c r="BL31" i="9" l="1"/>
  <c r="BQ31" i="9"/>
  <c r="BK31" i="9"/>
  <c r="BI31" i="9"/>
  <c r="BJ31" i="9"/>
  <c r="BP31" i="9"/>
  <c r="BH31" i="9"/>
  <c r="BO31" i="9"/>
  <c r="BG31" i="9"/>
  <c r="BN31" i="9"/>
  <c r="BF31" i="9"/>
  <c r="BM31" i="9"/>
  <c r="BC56" i="9"/>
  <c r="AD56" i="9" s="1"/>
  <c r="BC52" i="9"/>
  <c r="AD52" i="9" s="1"/>
  <c r="BC48" i="9"/>
  <c r="AD48" i="9" s="1"/>
  <c r="BC44" i="9"/>
  <c r="AD44" i="9" s="1"/>
  <c r="BC40" i="9"/>
  <c r="AD40" i="9" s="1"/>
  <c r="BC36" i="9"/>
  <c r="AD36" i="9" s="1"/>
  <c r="BC28" i="9"/>
  <c r="AD28" i="9" s="1"/>
  <c r="BC24" i="9"/>
  <c r="AD24" i="9" s="1"/>
  <c r="BC20" i="9"/>
  <c r="AD20" i="9" s="1"/>
  <c r="BC16" i="9"/>
  <c r="AD16" i="9" s="1"/>
  <c r="BC12" i="9"/>
  <c r="AD12" i="9" s="1"/>
  <c r="BB8" i="9"/>
  <c r="BC8" i="9" s="1"/>
  <c r="BD8" i="9" l="1"/>
  <c r="AF8" i="9" s="1"/>
  <c r="AD8" i="9"/>
  <c r="BP43" i="9"/>
  <c r="BH43" i="9"/>
  <c r="BO43" i="9"/>
  <c r="BG43" i="9"/>
  <c r="BN43" i="9"/>
  <c r="BF43" i="9"/>
  <c r="BM43" i="9"/>
  <c r="BK43" i="9"/>
  <c r="BL43" i="9"/>
  <c r="BJ43" i="9"/>
  <c r="BQ43" i="9"/>
  <c r="BI43" i="9"/>
  <c r="BL15" i="9"/>
  <c r="BQ15" i="9"/>
  <c r="BK15" i="9"/>
  <c r="BI15" i="9"/>
  <c r="BJ15" i="9"/>
  <c r="BP15" i="9"/>
  <c r="BH15" i="9"/>
  <c r="BO15" i="9"/>
  <c r="BG15" i="9"/>
  <c r="BN15" i="9"/>
  <c r="BF15" i="9"/>
  <c r="BM15" i="9"/>
  <c r="BP51" i="9"/>
  <c r="BH51" i="9"/>
  <c r="BO51" i="9"/>
  <c r="BG51" i="9"/>
  <c r="BN51" i="9"/>
  <c r="BF51" i="9"/>
  <c r="BM51" i="9"/>
  <c r="BL51" i="9"/>
  <c r="BK51" i="9"/>
  <c r="BJ51" i="9"/>
  <c r="BQ51" i="9"/>
  <c r="BI51" i="9"/>
  <c r="BL47" i="9"/>
  <c r="BI47" i="9"/>
  <c r="BG47" i="9"/>
  <c r="BK47" i="9"/>
  <c r="BQ47" i="9"/>
  <c r="BJ47" i="9"/>
  <c r="BP47" i="9"/>
  <c r="BH47" i="9"/>
  <c r="BO47" i="9"/>
  <c r="BN47" i="9"/>
  <c r="BF47" i="9"/>
  <c r="BM47" i="9"/>
  <c r="BP19" i="9"/>
  <c r="BH19" i="9"/>
  <c r="BM19" i="9"/>
  <c r="BO19" i="9"/>
  <c r="BG19" i="9"/>
  <c r="BN19" i="9"/>
  <c r="BF19" i="9"/>
  <c r="BL19" i="9"/>
  <c r="BK19" i="9"/>
  <c r="BJ19" i="9"/>
  <c r="BQ19" i="9"/>
  <c r="BI19" i="9"/>
  <c r="BL23" i="9"/>
  <c r="BI23" i="9"/>
  <c r="BK23" i="9"/>
  <c r="BQ23" i="9"/>
  <c r="BJ23" i="9"/>
  <c r="BP23" i="9"/>
  <c r="BH23" i="9"/>
  <c r="BO23" i="9"/>
  <c r="BG23" i="9"/>
  <c r="BN23" i="9"/>
  <c r="BF23" i="9"/>
  <c r="BM23" i="9"/>
  <c r="BP11" i="9"/>
  <c r="BH11" i="9"/>
  <c r="BO11" i="9"/>
  <c r="BG11" i="9"/>
  <c r="BM11" i="9"/>
  <c r="BN11" i="9"/>
  <c r="BF11" i="9"/>
  <c r="BL11" i="9"/>
  <c r="BK11" i="9"/>
  <c r="BJ11" i="9"/>
  <c r="BQ11" i="9"/>
  <c r="BI11" i="9"/>
  <c r="BP27" i="9"/>
  <c r="BH27" i="9"/>
  <c r="BO27" i="9"/>
  <c r="BG27" i="9"/>
  <c r="BN27" i="9"/>
  <c r="BF27" i="9"/>
  <c r="BM27" i="9"/>
  <c r="BL27" i="9"/>
  <c r="BK27" i="9"/>
  <c r="BJ27" i="9"/>
  <c r="BQ27" i="9"/>
  <c r="BI27" i="9"/>
  <c r="BP35" i="9"/>
  <c r="BH35" i="9"/>
  <c r="BO35" i="9"/>
  <c r="BG35" i="9"/>
  <c r="BN35" i="9"/>
  <c r="BF35" i="9"/>
  <c r="BM35" i="9"/>
  <c r="BL35" i="9"/>
  <c r="BK35" i="9"/>
  <c r="BJ35" i="9"/>
  <c r="BQ35" i="9"/>
  <c r="BI35" i="9"/>
  <c r="BL39" i="9"/>
  <c r="BQ39" i="9"/>
  <c r="BO39" i="9"/>
  <c r="BK39" i="9"/>
  <c r="BI39" i="9"/>
  <c r="BJ39" i="9"/>
  <c r="BP39" i="9"/>
  <c r="BH39" i="9"/>
  <c r="BG39" i="9"/>
  <c r="BN39" i="9"/>
  <c r="BF39" i="9"/>
  <c r="BM39" i="9"/>
  <c r="BQ55" i="9"/>
  <c r="BP55" i="9"/>
  <c r="BO55" i="9"/>
  <c r="BF55" i="9"/>
  <c r="BD24" i="9"/>
  <c r="AF24" i="9" s="1"/>
  <c r="BD12" i="9"/>
  <c r="AF12" i="9" s="1"/>
  <c r="BH55" i="9"/>
  <c r="BG55" i="9"/>
  <c r="BI55" i="9"/>
  <c r="BN55" i="9"/>
  <c r="BM55" i="9"/>
  <c r="BL55" i="9"/>
  <c r="BK55" i="9"/>
  <c r="BJ55" i="9"/>
  <c r="BD56" i="9"/>
  <c r="AF56" i="9" s="1"/>
  <c r="BD52" i="9"/>
  <c r="AF52" i="9" s="1"/>
  <c r="BD48" i="9"/>
  <c r="AF48" i="9" s="1"/>
  <c r="BD44" i="9"/>
  <c r="AF44" i="9" s="1"/>
  <c r="BD40" i="9"/>
  <c r="AF40" i="9" s="1"/>
  <c r="BD36" i="9"/>
  <c r="AF36" i="9" s="1"/>
  <c r="BD28" i="9"/>
  <c r="AF28" i="9" s="1"/>
  <c r="BD20" i="9"/>
  <c r="AF20" i="9" s="1"/>
  <c r="BD16" i="9"/>
  <c r="AF16" i="9" s="1"/>
  <c r="BQ7" i="9" l="1"/>
  <c r="BI7" i="9"/>
  <c r="BH7" i="9"/>
  <c r="BP7" i="9"/>
  <c r="BO7" i="9"/>
  <c r="BG7" i="9"/>
  <c r="BN7" i="9"/>
  <c r="BF7" i="9"/>
  <c r="BM7" i="9"/>
  <c r="BL7" i="9"/>
  <c r="BK7" i="9"/>
  <c r="BJ7" i="9"/>
  <c r="AH7" i="9" l="1"/>
  <c r="C67" i="9"/>
  <c r="C67" i="19" s="1"/>
  <c r="T67" i="9"/>
  <c r="T67" i="19" s="1"/>
  <c r="C50" i="14" s="1"/>
  <c r="C68" i="9"/>
  <c r="C68" i="19" s="1"/>
  <c r="C45" i="14" s="1"/>
  <c r="K67" i="9"/>
  <c r="K67" i="19" s="1"/>
  <c r="C48" i="14" s="1"/>
  <c r="K68" i="9"/>
  <c r="K68" i="19" s="1"/>
  <c r="C49" i="14" s="1"/>
  <c r="F68" i="9"/>
  <c r="F68" i="19" s="1"/>
  <c r="C47" i="14" s="1"/>
  <c r="AH67" i="9"/>
  <c r="AH67" i="19" s="1"/>
  <c r="C54" i="14" s="1"/>
  <c r="T68" i="9"/>
  <c r="T68" i="19" s="1"/>
  <c r="C51" i="14" s="1"/>
  <c r="AB68" i="9"/>
  <c r="AB68" i="19" s="1"/>
  <c r="C53" i="14" s="1"/>
  <c r="F67" i="9"/>
  <c r="F67" i="19" s="1"/>
  <c r="C46" i="14" s="1"/>
  <c r="AB67" i="9"/>
  <c r="AB67" i="19" s="1"/>
  <c r="C52" i="14" s="1"/>
  <c r="C44" i="14" l="1"/>
  <c r="F44" i="14" s="1"/>
  <c r="K44" i="14" s="1"/>
  <c r="AH68" i="19"/>
  <c r="AH68" i="9"/>
  <c r="F45" i="14" l="1"/>
  <c r="K45" i="14" s="1"/>
  <c r="C55" i="14"/>
  <c r="F46" i="14" l="1"/>
  <c r="K46" i="14" s="1"/>
  <c r="F47" i="14" l="1"/>
  <c r="F48" i="14" s="1"/>
  <c r="K48" i="14" s="1"/>
  <c r="K47" i="14" l="1"/>
  <c r="F49" i="14"/>
  <c r="K49" i="14" s="1"/>
  <c r="F50" i="14" l="1"/>
  <c r="K50" i="14" s="1"/>
  <c r="F51" i="14" l="1"/>
  <c r="K51" i="14" s="1"/>
  <c r="F52" i="14" l="1"/>
  <c r="K52" i="14" s="1"/>
  <c r="F53" i="14" l="1"/>
  <c r="K53" i="14" s="1"/>
  <c r="F54" i="14" l="1"/>
  <c r="K54" i="14" s="1"/>
  <c r="K55" i="14" s="1"/>
  <c r="D21" i="13" s="1"/>
</calcChain>
</file>

<file path=xl/sharedStrings.xml><?xml version="1.0" encoding="utf-8"?>
<sst xmlns="http://schemas.openxmlformats.org/spreadsheetml/2006/main" count="1774" uniqueCount="230">
  <si>
    <t>別紙２</t>
    <rPh sb="0" eb="2">
      <t>ベッシ</t>
    </rPh>
    <phoneticPr fontId="2"/>
  </si>
  <si>
    <t>業務手当及び</t>
    <rPh sb="0" eb="2">
      <t>ギョウム</t>
    </rPh>
    <rPh sb="2" eb="4">
      <t>テアテ</t>
    </rPh>
    <rPh sb="4" eb="5">
      <t>オヨ</t>
    </rPh>
    <phoneticPr fontId="2"/>
  </si>
  <si>
    <t>特殊勤務手当</t>
    <rPh sb="0" eb="2">
      <t>トクシュ</t>
    </rPh>
    <rPh sb="2" eb="4">
      <t>キンム</t>
    </rPh>
    <rPh sb="4" eb="6">
      <t>テアテ</t>
    </rPh>
    <phoneticPr fontId="2"/>
  </si>
  <si>
    <t>現在勤務している施設における</t>
    <rPh sb="0" eb="2">
      <t>ゲンザイ</t>
    </rPh>
    <rPh sb="2" eb="4">
      <t>キンム</t>
    </rPh>
    <rPh sb="8" eb="10">
      <t>シセツ</t>
    </rPh>
    <phoneticPr fontId="2"/>
  </si>
  <si>
    <t>採用年月日</t>
    <rPh sb="0" eb="2">
      <t>サイヨウ</t>
    </rPh>
    <rPh sb="2" eb="5">
      <t>ネンガッピ</t>
    </rPh>
    <phoneticPr fontId="2"/>
  </si>
  <si>
    <t>勤続年数の通算</t>
    <rPh sb="0" eb="2">
      <t>キンゾク</t>
    </rPh>
    <rPh sb="2" eb="4">
      <t>ネンスウ</t>
    </rPh>
    <rPh sb="5" eb="7">
      <t>ツウサン</t>
    </rPh>
    <phoneticPr fontId="2"/>
  </si>
  <si>
    <t>Ａ：２５年以上</t>
    <rPh sb="4" eb="7">
      <t>ネンイジョウ</t>
    </rPh>
    <phoneticPr fontId="2"/>
  </si>
  <si>
    <t>Ｂ：２２年以上２５年未満</t>
    <rPh sb="4" eb="7">
      <t>ネンイジョウ</t>
    </rPh>
    <rPh sb="9" eb="10">
      <t>ネン</t>
    </rPh>
    <rPh sb="10" eb="12">
      <t>ミマン</t>
    </rPh>
    <phoneticPr fontId="2"/>
  </si>
  <si>
    <t>Ｃ：１９年以上２２年未満</t>
    <rPh sb="4" eb="5">
      <t>ネン</t>
    </rPh>
    <rPh sb="5" eb="7">
      <t>イジョウ</t>
    </rPh>
    <rPh sb="9" eb="10">
      <t>ネン</t>
    </rPh>
    <rPh sb="10" eb="12">
      <t>ミマン</t>
    </rPh>
    <phoneticPr fontId="2"/>
  </si>
  <si>
    <t>Ｄ：１６年以上１９年未満</t>
    <rPh sb="4" eb="5">
      <t>ネン</t>
    </rPh>
    <rPh sb="5" eb="7">
      <t>イジョウ</t>
    </rPh>
    <rPh sb="9" eb="10">
      <t>ネン</t>
    </rPh>
    <rPh sb="10" eb="12">
      <t>ミマン</t>
    </rPh>
    <phoneticPr fontId="2"/>
  </si>
  <si>
    <t>Ｅ：１３年以上１６年未満</t>
    <rPh sb="4" eb="7">
      <t>ネンイジョウ</t>
    </rPh>
    <rPh sb="9" eb="10">
      <t>ネン</t>
    </rPh>
    <rPh sb="10" eb="12">
      <t>ミマン</t>
    </rPh>
    <phoneticPr fontId="2"/>
  </si>
  <si>
    <t>Ｆ：１０年以上１３年未満</t>
    <rPh sb="4" eb="7">
      <t>ネンイジョウ</t>
    </rPh>
    <rPh sb="9" eb="10">
      <t>ネン</t>
    </rPh>
    <rPh sb="10" eb="12">
      <t>ミマン</t>
    </rPh>
    <phoneticPr fontId="2"/>
  </si>
  <si>
    <t>円</t>
    <rPh sb="0" eb="1">
      <t>エン</t>
    </rPh>
    <phoneticPr fontId="2"/>
  </si>
  <si>
    <t>施設名</t>
    <rPh sb="0" eb="2">
      <t>シセツ</t>
    </rPh>
    <rPh sb="2" eb="3">
      <t>メイ</t>
    </rPh>
    <phoneticPr fontId="2"/>
  </si>
  <si>
    <t>Ｇ：７年以上１０年未満</t>
    <rPh sb="3" eb="6">
      <t>ネンイジョウ</t>
    </rPh>
    <rPh sb="8" eb="9">
      <t>ネン</t>
    </rPh>
    <rPh sb="9" eb="11">
      <t>ミマン</t>
    </rPh>
    <phoneticPr fontId="2"/>
  </si>
  <si>
    <t>職  種</t>
    <rPh sb="0" eb="4">
      <t>ショクシュ</t>
    </rPh>
    <phoneticPr fontId="2"/>
  </si>
  <si>
    <t>氏         名</t>
    <rPh sb="0" eb="11">
      <t>シメイ</t>
    </rPh>
    <phoneticPr fontId="2"/>
  </si>
  <si>
    <t>生 年 月 日</t>
    <rPh sb="0" eb="7">
      <t>セイネンガッピ</t>
    </rPh>
    <phoneticPr fontId="2"/>
  </si>
  <si>
    <t>本   俸</t>
    <rPh sb="0" eb="5">
      <t>ホンポウ</t>
    </rPh>
    <phoneticPr fontId="2"/>
  </si>
  <si>
    <t>備   考</t>
    <rPh sb="0" eb="5">
      <t>ビコウ</t>
    </rPh>
    <phoneticPr fontId="2"/>
  </si>
  <si>
    <t>Ｈ：４年以上  ７年未満</t>
    <rPh sb="3" eb="6">
      <t>ネンイジョウ</t>
    </rPh>
    <rPh sb="9" eb="10">
      <t>ネン</t>
    </rPh>
    <rPh sb="10" eb="12">
      <t>ミマン</t>
    </rPh>
    <phoneticPr fontId="2"/>
  </si>
  <si>
    <t>前   職   暦</t>
    <rPh sb="0" eb="5">
      <t>ゼンショク</t>
    </rPh>
    <rPh sb="8" eb="9">
      <t>レキ</t>
    </rPh>
    <phoneticPr fontId="2"/>
  </si>
  <si>
    <t>Ｋ：１年未満</t>
    <rPh sb="3" eb="4">
      <t>ネン</t>
    </rPh>
    <rPh sb="4" eb="6">
      <t>ミマン</t>
    </rPh>
    <phoneticPr fontId="2"/>
  </si>
  <si>
    <t>ｱ＋ｲ＋ｳ×1／3</t>
    <phoneticPr fontId="2"/>
  </si>
  <si>
    <t xml:space="preserve">          基準日は、４月１日（上半期）、１０月１日（下半期）です。ただし、下半期の「給料の支給状況」の欄については、９月給料実績を記入してください。なお、10月1日採用者がいる場合は、本俸のみ記入してください。</t>
    <rPh sb="10" eb="13">
      <t>キジュンビ</t>
    </rPh>
    <rPh sb="16" eb="17">
      <t>ツキ</t>
    </rPh>
    <rPh sb="18" eb="19">
      <t>ヒ</t>
    </rPh>
    <rPh sb="20" eb="23">
      <t>カミハンキ</t>
    </rPh>
    <rPh sb="27" eb="28">
      <t>ツキ</t>
    </rPh>
    <rPh sb="29" eb="30">
      <t>ヒ</t>
    </rPh>
    <rPh sb="31" eb="34">
      <t>シモハンキ</t>
    </rPh>
    <rPh sb="42" eb="45">
      <t>シモキ</t>
    </rPh>
    <rPh sb="47" eb="49">
      <t>キュウリョウ</t>
    </rPh>
    <rPh sb="50" eb="52">
      <t>シキュウ</t>
    </rPh>
    <rPh sb="52" eb="54">
      <t>ジョウキョウ</t>
    </rPh>
    <rPh sb="56" eb="57">
      <t>ラン</t>
    </rPh>
    <rPh sb="64" eb="65">
      <t>ツキ</t>
    </rPh>
    <rPh sb="65" eb="67">
      <t>キュウリョウ</t>
    </rPh>
    <rPh sb="67" eb="69">
      <t>ジッセキ</t>
    </rPh>
    <rPh sb="70" eb="72">
      <t>キニュウ</t>
    </rPh>
    <rPh sb="84" eb="85">
      <t>ツキ</t>
    </rPh>
    <rPh sb="86" eb="87">
      <t>ヒ</t>
    </rPh>
    <rPh sb="87" eb="89">
      <t>サイヨウ</t>
    </rPh>
    <rPh sb="89" eb="90">
      <t>シャ</t>
    </rPh>
    <rPh sb="93" eb="95">
      <t>バアイ</t>
    </rPh>
    <rPh sb="97" eb="99">
      <t>ホンポウ</t>
    </rPh>
    <rPh sb="101" eb="103">
      <t>キニュウ</t>
    </rPh>
    <phoneticPr fontId="2"/>
  </si>
  <si>
    <r>
      <t xml:space="preserve"> 注）  １  この表には、</t>
    </r>
    <r>
      <rPr>
        <b/>
        <sz val="10"/>
        <rFont val="ＭＳ ゴシック"/>
        <family val="3"/>
        <charset val="128"/>
      </rPr>
      <t>基準日において満６０歳以下の正規雇用職員</t>
    </r>
    <r>
      <rPr>
        <sz val="10"/>
        <rFont val="ＭＳ 明朝"/>
        <family val="1"/>
        <charset val="128"/>
      </rPr>
      <t xml:space="preserve">（施設に正規に雇用されておりその業務に常時従事することを要する職員）について記入してください。 </t>
    </r>
    <rPh sb="1" eb="2">
      <t>チュウ</t>
    </rPh>
    <rPh sb="10" eb="11">
      <t>ヒョウ</t>
    </rPh>
    <rPh sb="14" eb="17">
      <t>キジュンビ</t>
    </rPh>
    <rPh sb="21" eb="22">
      <t>マン</t>
    </rPh>
    <rPh sb="24" eb="25">
      <t>サイ</t>
    </rPh>
    <rPh sb="25" eb="27">
      <t>イカ</t>
    </rPh>
    <rPh sb="28" eb="30">
      <t>セイキ</t>
    </rPh>
    <rPh sb="30" eb="32">
      <t>コヨウ</t>
    </rPh>
    <rPh sb="32" eb="34">
      <t>ショクイン</t>
    </rPh>
    <rPh sb="35" eb="37">
      <t>シセツ</t>
    </rPh>
    <rPh sb="38" eb="40">
      <t>セイキ</t>
    </rPh>
    <rPh sb="41" eb="43">
      <t>コヨウ</t>
    </rPh>
    <rPh sb="50" eb="52">
      <t>ギョウム</t>
    </rPh>
    <rPh sb="53" eb="55">
      <t>ジョウジ</t>
    </rPh>
    <rPh sb="55" eb="57">
      <t>ジュウジ</t>
    </rPh>
    <rPh sb="62" eb="63">
      <t>ヨウ</t>
    </rPh>
    <rPh sb="65" eb="67">
      <t>ショクイン</t>
    </rPh>
    <rPh sb="72" eb="74">
      <t>キニュウ</t>
    </rPh>
    <phoneticPr fontId="2"/>
  </si>
  <si>
    <t>現在勤務している施設における
採用年月日</t>
    <rPh sb="0" eb="2">
      <t>ゲンザイ</t>
    </rPh>
    <rPh sb="2" eb="4">
      <t>キンム</t>
    </rPh>
    <rPh sb="8" eb="10">
      <t>シセツ</t>
    </rPh>
    <phoneticPr fontId="2"/>
  </si>
  <si>
    <t>№</t>
    <phoneticPr fontId="2"/>
  </si>
  <si>
    <r>
      <t xml:space="preserve"> 注）  この表には、</t>
    </r>
    <r>
      <rPr>
        <b/>
        <sz val="10"/>
        <rFont val="ＭＳ ゴシック"/>
        <family val="3"/>
        <charset val="128"/>
      </rPr>
      <t>基準日において満６１歳以上の正規雇用職員</t>
    </r>
    <r>
      <rPr>
        <sz val="10"/>
        <rFont val="ＭＳ 明朝"/>
        <family val="1"/>
        <charset val="128"/>
      </rPr>
      <t xml:space="preserve">（施設に正規に雇用されており </t>
    </r>
    <rPh sb="1" eb="2">
      <t>チュウ</t>
    </rPh>
    <rPh sb="7" eb="8">
      <t>ヒョウ</t>
    </rPh>
    <rPh sb="11" eb="14">
      <t>キジュンビ</t>
    </rPh>
    <rPh sb="18" eb="19">
      <t>マン</t>
    </rPh>
    <rPh sb="21" eb="22">
      <t>サイ</t>
    </rPh>
    <rPh sb="22" eb="24">
      <t>イジョウ</t>
    </rPh>
    <rPh sb="25" eb="27">
      <t>セイキ</t>
    </rPh>
    <rPh sb="27" eb="29">
      <t>コヨウ</t>
    </rPh>
    <rPh sb="29" eb="31">
      <t>ショクイン</t>
    </rPh>
    <rPh sb="32" eb="34">
      <t>シセツ</t>
    </rPh>
    <rPh sb="35" eb="37">
      <t>セイキ</t>
    </rPh>
    <rPh sb="38" eb="40">
      <t>コヨウ</t>
    </rPh>
    <phoneticPr fontId="2"/>
  </si>
  <si>
    <t>　　　 その業務に常時従事することを要する職員）について記入してください。</t>
    <phoneticPr fontId="2"/>
  </si>
  <si>
    <t xml:space="preserve">       基準日は、４月１日（上半期）、１０月１日（下半期）です。</t>
    <rPh sb="7" eb="10">
      <t>キジュンビ</t>
    </rPh>
    <rPh sb="13" eb="14">
      <t>ツキ</t>
    </rPh>
    <rPh sb="15" eb="16">
      <t>ヒ</t>
    </rPh>
    <rPh sb="17" eb="20">
      <t>カミハンキ</t>
    </rPh>
    <rPh sb="24" eb="25">
      <t>ツキ</t>
    </rPh>
    <rPh sb="26" eb="27">
      <t>ヒ</t>
    </rPh>
    <rPh sb="28" eb="31">
      <t>シモハンキ</t>
    </rPh>
    <phoneticPr fontId="2"/>
  </si>
  <si>
    <t>年　齢</t>
    <rPh sb="0" eb="1">
      <t>トシ</t>
    </rPh>
    <rPh sb="2" eb="3">
      <t>ヨワイ</t>
    </rPh>
    <phoneticPr fontId="2"/>
  </si>
  <si>
    <t>〔 満 61 歳 以 上 〕 正 規 雇 用 職 員 一 覧 表</t>
    <rPh sb="2" eb="3">
      <t>マン</t>
    </rPh>
    <rPh sb="7" eb="8">
      <t>サイ</t>
    </rPh>
    <rPh sb="9" eb="10">
      <t>イ</t>
    </rPh>
    <rPh sb="11" eb="12">
      <t>ウエ</t>
    </rPh>
    <rPh sb="15" eb="16">
      <t>セイ</t>
    </rPh>
    <rPh sb="17" eb="18">
      <t>キ</t>
    </rPh>
    <rPh sb="19" eb="20">
      <t>ヤトイ</t>
    </rPh>
    <rPh sb="21" eb="22">
      <t>ヨウ</t>
    </rPh>
    <rPh sb="23" eb="24">
      <t>ショク</t>
    </rPh>
    <rPh sb="25" eb="26">
      <t>イン</t>
    </rPh>
    <rPh sb="27" eb="28">
      <t>イチ</t>
    </rPh>
    <rPh sb="29" eb="30">
      <t>ラン</t>
    </rPh>
    <rPh sb="31" eb="32">
      <t>ヒョウ</t>
    </rPh>
    <phoneticPr fontId="2"/>
  </si>
  <si>
    <t>別紙３</t>
    <rPh sb="0" eb="2">
      <t>ベッシ</t>
    </rPh>
    <phoneticPr fontId="2"/>
  </si>
  <si>
    <t>給 料 の 支 給 状 況 
（上期：4月、下期：9月）</t>
    <rPh sb="0" eb="3">
      <t>キュウリョウ</t>
    </rPh>
    <rPh sb="6" eb="9">
      <t>シキュウ</t>
    </rPh>
    <rPh sb="10" eb="13">
      <t>ジョウキョウ</t>
    </rPh>
    <rPh sb="16" eb="18">
      <t>カミキ</t>
    </rPh>
    <rPh sb="20" eb="21">
      <t>ツキ</t>
    </rPh>
    <rPh sb="22" eb="24">
      <t>シモキ</t>
    </rPh>
    <rPh sb="26" eb="27">
      <t>ツキ</t>
    </rPh>
    <phoneticPr fontId="2"/>
  </si>
  <si>
    <t xml:space="preserve">       ３ 「本俸」の欄には、本俸（基準額）の額を、「業務手当及び特殊勤務手当」の欄には両手当の合計額を記入してください。</t>
    <rPh sb="10" eb="12">
      <t>ホンポウ</t>
    </rPh>
    <rPh sb="14" eb="15">
      <t>ラン</t>
    </rPh>
    <rPh sb="18" eb="20">
      <t>ホンポウ</t>
    </rPh>
    <rPh sb="21" eb="24">
      <t>キジュンガク</t>
    </rPh>
    <rPh sb="26" eb="27">
      <t>ガク</t>
    </rPh>
    <rPh sb="30" eb="32">
      <t>ギョウム</t>
    </rPh>
    <rPh sb="32" eb="34">
      <t>テアテ</t>
    </rPh>
    <rPh sb="34" eb="35">
      <t>オヨ</t>
    </rPh>
    <rPh sb="36" eb="38">
      <t>トクシュ</t>
    </rPh>
    <rPh sb="38" eb="40">
      <t>キンム</t>
    </rPh>
    <rPh sb="40" eb="42">
      <t>テアテ</t>
    </rPh>
    <rPh sb="44" eb="45">
      <t>ラン</t>
    </rPh>
    <rPh sb="47" eb="48">
      <t>リョウ</t>
    </rPh>
    <rPh sb="48" eb="50">
      <t>テアテ</t>
    </rPh>
    <rPh sb="51" eb="53">
      <t>ゴウケイ</t>
    </rPh>
    <rPh sb="53" eb="54">
      <t>ガク</t>
    </rPh>
    <rPh sb="55" eb="57">
      <t>キニュウ</t>
    </rPh>
    <phoneticPr fontId="2"/>
  </si>
  <si>
    <t>同一法人の他の措置施設に</t>
    <rPh sb="0" eb="2">
      <t>ドウイツ</t>
    </rPh>
    <rPh sb="2" eb="4">
      <t>ホウジン</t>
    </rPh>
    <rPh sb="5" eb="6">
      <t>タ</t>
    </rPh>
    <phoneticPr fontId="2"/>
  </si>
  <si>
    <t>勤 続 年 数　ア</t>
    <rPh sb="0" eb="3">
      <t>キンゾク</t>
    </rPh>
    <rPh sb="4" eb="7">
      <t>ネンスウ</t>
    </rPh>
    <phoneticPr fontId="2"/>
  </si>
  <si>
    <t>その他の措置施設における</t>
    <rPh sb="2" eb="3">
      <t>タ</t>
    </rPh>
    <rPh sb="4" eb="6">
      <t>ソチ</t>
    </rPh>
    <phoneticPr fontId="2"/>
  </si>
  <si>
    <t>勤続年数  ウ</t>
    <phoneticPr fontId="2"/>
  </si>
  <si>
    <t>おける勤続年数  イ</t>
    <phoneticPr fontId="2"/>
  </si>
  <si>
    <t>円</t>
    <phoneticPr fontId="2"/>
  </si>
  <si>
    <t>現在において満60歳以下の職員について記載</t>
    <phoneticPr fontId="2"/>
  </si>
  <si>
    <t>満</t>
    <rPh sb="0" eb="1">
      <t>マン</t>
    </rPh>
    <phoneticPr fontId="2"/>
  </si>
  <si>
    <t>年</t>
    <rPh sb="0" eb="1">
      <t>ネン</t>
    </rPh>
    <phoneticPr fontId="2"/>
  </si>
  <si>
    <t>月</t>
    <rPh sb="0" eb="1">
      <t>ガツ</t>
    </rPh>
    <phoneticPr fontId="2"/>
  </si>
  <si>
    <t>月</t>
    <rPh sb="0" eb="1">
      <t>ツキ</t>
    </rPh>
    <phoneticPr fontId="2"/>
  </si>
  <si>
    <t>月</t>
    <rPh sb="0" eb="1">
      <t>ゲツ</t>
    </rPh>
    <phoneticPr fontId="2"/>
  </si>
  <si>
    <t>月換算</t>
    <rPh sb="0" eb="1">
      <t>ツキ</t>
    </rPh>
    <rPh sb="1" eb="3">
      <t>カンサン</t>
    </rPh>
    <phoneticPr fontId="2"/>
  </si>
  <si>
    <t>ウ×1/3</t>
    <phoneticPr fontId="2"/>
  </si>
  <si>
    <t>3で除する</t>
    <rPh sb="2" eb="3">
      <t>ジョ</t>
    </rPh>
    <phoneticPr fontId="2"/>
  </si>
  <si>
    <t>月繰上げ</t>
    <rPh sb="0" eb="1">
      <t>ツキ</t>
    </rPh>
    <rPh sb="1" eb="3">
      <t>クリア</t>
    </rPh>
    <phoneticPr fontId="2"/>
  </si>
  <si>
    <t>うち年数</t>
    <rPh sb="2" eb="3">
      <t>ネン</t>
    </rPh>
    <rPh sb="3" eb="4">
      <t>スウ</t>
    </rPh>
    <phoneticPr fontId="2"/>
  </si>
  <si>
    <t>残り月数</t>
    <rPh sb="0" eb="1">
      <t>ノコ</t>
    </rPh>
    <rPh sb="2" eb="3">
      <t>ツキ</t>
    </rPh>
    <rPh sb="3" eb="4">
      <t>スウ</t>
    </rPh>
    <phoneticPr fontId="2"/>
  </si>
  <si>
    <t>月合計</t>
    <rPh sb="0" eb="1">
      <t>ツキ</t>
    </rPh>
    <rPh sb="1" eb="3">
      <t>ゴウケイ</t>
    </rPh>
    <phoneticPr fontId="2"/>
  </si>
  <si>
    <t>年換算</t>
    <rPh sb="0" eb="1">
      <t>トシ</t>
    </rPh>
    <rPh sb="1" eb="3">
      <t>カンサン</t>
    </rPh>
    <phoneticPr fontId="2"/>
  </si>
  <si>
    <t>勤続年数</t>
    <rPh sb="0" eb="2">
      <t>キンゾク</t>
    </rPh>
    <rPh sb="2" eb="4">
      <t>ネンスウ</t>
    </rPh>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</si>
  <si>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</si>
  <si>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</si>
  <si>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</si>
  <si>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</si>
  <si>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</si>
  <si>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</si>
  <si>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</si>
  <si>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</si>
  <si>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</si>
  <si>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</si>
  <si>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</si>
  <si>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少数1位切捨て</t>
    <rPh sb="0" eb="2">
      <t>ショウスウ</t>
    </rPh>
    <rPh sb="3" eb="4">
      <t>イ</t>
    </rPh>
    <rPh sb="4" eb="6">
      <t>キリス</t>
    </rPh>
    <phoneticPr fontId="2"/>
  </si>
  <si>
    <t xml:space="preserve">       ４ 正規雇用職員のうち休職中の者については、備考欄に、休職の事由と給与の支給状況を記入してください。</t>
    <rPh sb="9" eb="11">
      <t>セイキ</t>
    </rPh>
    <rPh sb="11" eb="13">
      <t>コヨウ</t>
    </rPh>
    <rPh sb="13" eb="15">
      <t>ショクイン</t>
    </rPh>
    <rPh sb="18" eb="28">
      <t>キュウショクシャ</t>
    </rPh>
    <rPh sb="29" eb="32">
      <t>ビコウラン</t>
    </rPh>
    <rPh sb="34" eb="36">
      <t>キュウショク</t>
    </rPh>
    <rPh sb="37" eb="39">
      <t>ジユウ</t>
    </rPh>
    <rPh sb="40" eb="42">
      <t>キュウヨ</t>
    </rPh>
    <rPh sb="43" eb="45">
      <t>シキュウ</t>
    </rPh>
    <rPh sb="45" eb="47">
      <t>ジョウキョウ</t>
    </rPh>
    <rPh sb="48" eb="50">
      <t>キニュウ</t>
    </rPh>
    <phoneticPr fontId="2"/>
  </si>
  <si>
    <t>歳</t>
    <phoneticPr fontId="2"/>
  </si>
  <si>
    <t>現在において満61歳以上の職員について記載</t>
    <rPh sb="0" eb="2">
      <t>ゲンザイ</t>
    </rPh>
    <rPh sb="6" eb="7">
      <t>マン</t>
    </rPh>
    <rPh sb="9" eb="10">
      <t>サイ</t>
    </rPh>
    <rPh sb="10" eb="12">
      <t>イジョウ</t>
    </rPh>
    <rPh sb="13" eb="15">
      <t>ショクイン</t>
    </rPh>
    <rPh sb="19" eb="21">
      <t>キサイ</t>
    </rPh>
    <phoneticPr fontId="2"/>
  </si>
  <si>
    <t>合  計</t>
    <rPh sb="0" eb="1">
      <t>ゴウ</t>
    </rPh>
    <rPh sb="3" eb="4">
      <t>ケイ</t>
    </rPh>
    <phoneticPr fontId="2"/>
  </si>
  <si>
    <t>様式第1号（第4条関係）</t>
    <rPh sb="0" eb="2">
      <t>ヨウシキ</t>
    </rPh>
    <rPh sb="2" eb="3">
      <t>ダイ</t>
    </rPh>
    <rPh sb="4" eb="5">
      <t>ゴウ</t>
    </rPh>
    <rPh sb="6" eb="7">
      <t>ダイ</t>
    </rPh>
    <rPh sb="8" eb="9">
      <t>ジョウ</t>
    </rPh>
    <rPh sb="9" eb="11">
      <t>カンケイ</t>
    </rPh>
    <phoneticPr fontId="2"/>
  </si>
  <si>
    <t>民間社会福祉施設職員給与改善補助金交付申請書</t>
    <phoneticPr fontId="2"/>
  </si>
  <si>
    <t>神  戸  市  長   宛</t>
    <phoneticPr fontId="2"/>
  </si>
  <si>
    <t>　　神戸市民間社会福祉施設職員給与改善補助金交付要綱第４条の規定に基づき、下記のとおり申請します。</t>
    <phoneticPr fontId="2"/>
  </si>
  <si>
    <t>申請金額</t>
    <rPh sb="0" eb="2">
      <t>シンセイ</t>
    </rPh>
    <rPh sb="2" eb="4">
      <t>キンガク</t>
    </rPh>
    <phoneticPr fontId="2"/>
  </si>
  <si>
    <t>名　　称</t>
    <phoneticPr fontId="2"/>
  </si>
  <si>
    <t>（申請者）</t>
    <phoneticPr fontId="2"/>
  </si>
  <si>
    <t>添付書類</t>
    <phoneticPr fontId="2"/>
  </si>
  <si>
    <t>①  補助金の算定基礎となる職員定数と補助金算定表（別紙１）</t>
    <phoneticPr fontId="2"/>
  </si>
  <si>
    <t>②  正規雇用職員の勤続年数算定表（別紙２）</t>
    <phoneticPr fontId="2"/>
  </si>
  <si>
    <t>③  〔満61歳以上〕正規雇用職員一覧表（別紙３）</t>
    <phoneticPr fontId="2"/>
  </si>
  <si>
    <t>④  その他神戸市が指定する書類</t>
    <phoneticPr fontId="2"/>
  </si>
  <si>
    <t xml:space="preserve">
</t>
    <phoneticPr fontId="2"/>
  </si>
  <si>
    <t>新たに他の措置施設の勤務期間を通算するときは、当該他の施設の「在職証明書」の写し等を添付してください。</t>
    <phoneticPr fontId="2"/>
  </si>
  <si>
    <t xml:space="preserve">注）　債権者登録をしている方は、住所、名称、代表者職氏名印について、債権者登録の
    とおり記載してください。
</t>
    <phoneticPr fontId="2"/>
  </si>
  <si>
    <t>住　　所</t>
    <phoneticPr fontId="2"/>
  </si>
  <si>
    <t xml:space="preserve"> Ａ：25年以上</t>
  </si>
  <si>
    <t xml:space="preserve"> Ｋ：１年未満</t>
  </si>
  <si>
    <t xml:space="preserve">       ５ 色付きのセル以外の部分に入力したり、行・列を追加または削除しないでください。</t>
    <rPh sb="9" eb="11">
      <t>イロツ</t>
    </rPh>
    <rPh sb="15" eb="17">
      <t>イガイ</t>
    </rPh>
    <rPh sb="18" eb="20">
      <t>ブブン</t>
    </rPh>
    <rPh sb="21" eb="23">
      <t>ニュウリョク</t>
    </rPh>
    <rPh sb="27" eb="28">
      <t>ギョウ</t>
    </rPh>
    <rPh sb="29" eb="30">
      <t>レツ</t>
    </rPh>
    <rPh sb="31" eb="33">
      <t>ツイカ</t>
    </rPh>
    <rPh sb="36" eb="38">
      <t>サクジョ</t>
    </rPh>
    <phoneticPr fontId="2"/>
  </si>
  <si>
    <t>無給
休職</t>
    <rPh sb="0" eb="2">
      <t>ムキュウ</t>
    </rPh>
    <rPh sb="3" eb="5">
      <t>キュウショク</t>
    </rPh>
    <phoneticPr fontId="2"/>
  </si>
  <si>
    <t>満</t>
    <phoneticPr fontId="2"/>
  </si>
  <si>
    <t>月)</t>
    <rPh sb="0" eb="1">
      <t>ガツ</t>
    </rPh>
    <phoneticPr fontId="2"/>
  </si>
  <si>
    <t>(満</t>
    <rPh sb="1" eb="2">
      <t>マン</t>
    </rPh>
    <phoneticPr fontId="2"/>
  </si>
  <si>
    <t>満</t>
    <phoneticPr fontId="2"/>
  </si>
  <si>
    <t>満</t>
    <phoneticPr fontId="2"/>
  </si>
  <si>
    <t>勤続
年数
区分</t>
    <rPh sb="0" eb="2">
      <t>キンゾク</t>
    </rPh>
    <rPh sb="3" eb="5">
      <t>ネンスウ</t>
    </rPh>
    <rPh sb="6" eb="8">
      <t>クブン</t>
    </rPh>
    <phoneticPr fontId="2"/>
  </si>
  <si>
    <t>無給休職期間の減算</t>
    <rPh sb="0" eb="2">
      <t>ムキュウ</t>
    </rPh>
    <rPh sb="2" eb="4">
      <t>キュウショク</t>
    </rPh>
    <rPh sb="4" eb="6">
      <t>キカン</t>
    </rPh>
    <rPh sb="7" eb="9">
      <t>ゲンサン</t>
    </rPh>
    <phoneticPr fontId="2"/>
  </si>
  <si>
    <t>休職月数</t>
    <rPh sb="0" eb="2">
      <t>キュウショク</t>
    </rPh>
    <rPh sb="2" eb="4">
      <t>ツキスウ</t>
    </rPh>
    <phoneticPr fontId="2"/>
  </si>
  <si>
    <t>採用年月日からの月数</t>
    <rPh sb="0" eb="2">
      <t>サイヨウ</t>
    </rPh>
    <rPh sb="2" eb="5">
      <t>ネンガッピ</t>
    </rPh>
    <rPh sb="8" eb="10">
      <t>ツキスウ</t>
    </rPh>
    <phoneticPr fontId="2"/>
  </si>
  <si>
    <t>勤続月数</t>
    <rPh sb="0" eb="2">
      <t>キンゾク</t>
    </rPh>
    <rPh sb="2" eb="4">
      <t>ツキスウ</t>
    </rPh>
    <phoneticPr fontId="2"/>
  </si>
  <si>
    <t>うち年数</t>
    <rPh sb="2" eb="4">
      <t>ネンスウ</t>
    </rPh>
    <phoneticPr fontId="2"/>
  </si>
  <si>
    <t>うち月数</t>
    <rPh sb="2" eb="4">
      <t>ツキスウ</t>
    </rPh>
    <phoneticPr fontId="2"/>
  </si>
  <si>
    <t>要修正</t>
    <rPh sb="0" eb="1">
      <t>ヨウ</t>
    </rPh>
    <rPh sb="1" eb="3">
      <t>シュウセイ</t>
    </rPh>
    <phoneticPr fontId="2"/>
  </si>
  <si>
    <t>Ｉ：２年以上４年未満</t>
    <rPh sb="3" eb="6">
      <t>ネンイジョウ</t>
    </rPh>
    <rPh sb="7" eb="8">
      <t>ネン</t>
    </rPh>
    <rPh sb="8" eb="10">
      <t>ミマン</t>
    </rPh>
    <phoneticPr fontId="2"/>
  </si>
  <si>
    <t xml:space="preserve">Ｊ：１年以上２年未満 </t>
    <rPh sb="3" eb="6">
      <t>ネンイジョウ</t>
    </rPh>
    <rPh sb="7" eb="8">
      <t>ネン</t>
    </rPh>
    <rPh sb="8" eb="10">
      <t>ミマン</t>
    </rPh>
    <phoneticPr fontId="2"/>
  </si>
  <si>
    <t xml:space="preserve">施設名 </t>
    <phoneticPr fontId="2"/>
  </si>
  <si>
    <t>ＦＡＸ：</t>
    <phoneticPr fontId="2"/>
  </si>
  <si>
    <t>連絡先電話番号：</t>
    <phoneticPr fontId="2"/>
  </si>
  <si>
    <t>　記入者氏名：　　　　　　　　　　　　　</t>
    <phoneticPr fontId="2"/>
  </si>
  <si>
    <t>－</t>
    <phoneticPr fontId="2"/>
  </si>
  <si>
    <t>人</t>
    <phoneticPr fontId="2"/>
  </si>
  <si>
    <t>合　　計</t>
    <phoneticPr fontId="2"/>
  </si>
  <si>
    <t>人</t>
    <phoneticPr fontId="2"/>
  </si>
  <si>
    <t xml:space="preserve"> Ｊ：１年以上
２年未満</t>
    <phoneticPr fontId="2"/>
  </si>
  <si>
    <t xml:space="preserve"> Ｉ：２年以上
４年未満</t>
    <phoneticPr fontId="2"/>
  </si>
  <si>
    <t xml:space="preserve"> Ｈ：４年以上
７年未満</t>
    <phoneticPr fontId="2"/>
  </si>
  <si>
    <t xml:space="preserve"> Ｇ：７年以上
10年未満</t>
    <phoneticPr fontId="2"/>
  </si>
  <si>
    <t xml:space="preserve"> Ｆ：10年以上
13年未満</t>
    <phoneticPr fontId="2"/>
  </si>
  <si>
    <t xml:space="preserve"> Ｅ：13年以上
16年未満</t>
    <phoneticPr fontId="2"/>
  </si>
  <si>
    <t xml:space="preserve"> Ｄ：16年以上
19年未満</t>
    <phoneticPr fontId="2"/>
  </si>
  <si>
    <t xml:space="preserve"> Ｃ：19年以上
22年未満</t>
    <phoneticPr fontId="2"/>
  </si>
  <si>
    <t xml:space="preserve"> Ｂ：22年以上
25年未満</t>
    <phoneticPr fontId="2"/>
  </si>
  <si>
    <r>
      <rPr>
        <sz val="10"/>
        <rFont val="ＭＳ Ｐ明朝"/>
        <family val="1"/>
        <charset val="128"/>
      </rPr>
      <t>※　神戸市記入欄
査定人数</t>
    </r>
    <r>
      <rPr>
        <sz val="10"/>
        <rFont val="Century"/>
        <family val="1"/>
      </rPr>
      <t>×</t>
    </r>
    <r>
      <rPr>
        <sz val="10"/>
        <rFont val="ＭＳ Ｐ明朝"/>
        <family val="1"/>
        <charset val="128"/>
      </rPr>
      <t>補助単価</t>
    </r>
    <r>
      <rPr>
        <sz val="10"/>
        <rFont val="Century"/>
        <family val="1"/>
      </rPr>
      <t>(</t>
    </r>
    <r>
      <rPr>
        <sz val="10"/>
        <rFont val="ＭＳ Ｐ明朝"/>
        <family val="1"/>
        <charset val="128"/>
      </rPr>
      <t>年額</t>
    </r>
    <r>
      <rPr>
        <sz val="10"/>
        <rFont val="Century"/>
        <family val="1"/>
      </rPr>
      <t>)×1/2</t>
    </r>
    <phoneticPr fontId="2"/>
  </si>
  <si>
    <t xml:space="preserve"> 補助単価（年額）</t>
    <phoneticPr fontId="2"/>
  </si>
  <si>
    <t xml:space="preserve"> ※　神戸市記入欄
 左のうち市査定人数</t>
    <phoneticPr fontId="2"/>
  </si>
  <si>
    <t>正規雇用職員の勤続年数ごとの人数</t>
    <phoneticPr fontId="2"/>
  </si>
  <si>
    <t>勤続年数区分</t>
    <phoneticPr fontId="2"/>
  </si>
  <si>
    <r>
      <t>２　基準日（４月１日・10月１日）における補助金額の算定表</t>
    </r>
    <r>
      <rPr>
        <u/>
        <sz val="9"/>
        <rFont val="ＭＳ ゴシック"/>
        <family val="3"/>
        <charset val="128"/>
      </rPr>
      <t>（満61歳以上の職員を除く）</t>
    </r>
  </si>
  <si>
    <t>※「正規雇用以外の職員で国基準による職員数を満たす数」を国基準による職員数から減じること</t>
  </si>
  <si>
    <t>人</t>
    <rPh sb="0" eb="1">
      <t>ヒト</t>
    </rPh>
    <phoneticPr fontId="2"/>
  </si>
  <si>
    <t>合　　　計</t>
  </si>
  <si>
    <t>栄養士・調理員</t>
    <phoneticPr fontId="2"/>
  </si>
  <si>
    <r>
      <t xml:space="preserve"> </t>
    </r>
    <r>
      <rPr>
        <sz val="9"/>
        <rFont val="ＭＳ Ｐ明朝"/>
        <family val="1"/>
        <charset val="128"/>
      </rPr>
      <t>＝</t>
    </r>
    <phoneticPr fontId="2"/>
  </si>
  <si>
    <r>
      <t xml:space="preserve"> </t>
    </r>
    <r>
      <rPr>
        <sz val="9"/>
        <rFont val="ＭＳ ゴシック"/>
        <family val="3"/>
        <charset val="128"/>
      </rPr>
      <t>―</t>
    </r>
  </si>
  <si>
    <t xml:space="preserve"> 算定方法
（加算分を含む）</t>
    <phoneticPr fontId="2"/>
  </si>
  <si>
    <t>直接処遇職員
(看護師等を含む)</t>
    <phoneticPr fontId="2"/>
  </si>
  <si>
    <t>事務員</t>
    <rPh sb="0" eb="2">
      <t>ジム</t>
    </rPh>
    <rPh sb="2" eb="3">
      <t>イン</t>
    </rPh>
    <phoneticPr fontId="2"/>
  </si>
  <si>
    <t>施設長</t>
    <rPh sb="0" eb="2">
      <t>シセツ</t>
    </rPh>
    <rPh sb="2" eb="3">
      <t>チョウ</t>
    </rPh>
    <phoneticPr fontId="2"/>
  </si>
  <si>
    <t>施設長・事務員</t>
  </si>
  <si>
    <t>補助対象
職員数</t>
    <rPh sb="5" eb="7">
      <t>ショクイン</t>
    </rPh>
    <rPh sb="7" eb="8">
      <t>スウ</t>
    </rPh>
    <phoneticPr fontId="2"/>
  </si>
  <si>
    <t>合　　計</t>
    <phoneticPr fontId="2"/>
  </si>
  <si>
    <t>市の職員加配
による職員数</t>
    <phoneticPr fontId="2"/>
  </si>
  <si>
    <t>国の職員配置基準
による職員数
(措置費等上の加算に
よる職員数を含む)</t>
    <phoneticPr fontId="2"/>
  </si>
  <si>
    <t>区分
職種</t>
    <rPh sb="0" eb="2">
      <t>クブン</t>
    </rPh>
    <rPh sb="4" eb="6">
      <t>ショクシュ</t>
    </rPh>
    <phoneticPr fontId="2"/>
  </si>
  <si>
    <t>１　基準日（４月１日・10月１日）における補助対象職員数</t>
    <phoneticPr fontId="2"/>
  </si>
  <si>
    <t>基準日現在において地方公共団体の長が委託または措置している人員数を記入してください。</t>
    <phoneticPr fontId="2"/>
  </si>
  <si>
    <t>現員数</t>
    <phoneticPr fontId="2"/>
  </si>
  <si>
    <t>名）</t>
    <phoneticPr fontId="2"/>
  </si>
  <si>
    <t>年４月１日現在</t>
    <phoneticPr fontId="2"/>
  </si>
  <si>
    <t>　　　　</t>
    <phoneticPr fontId="2"/>
  </si>
  <si>
    <t>　（暫定定員：</t>
    <phoneticPr fontId="2"/>
  </si>
  <si>
    <t>名</t>
    <rPh sb="0" eb="1">
      <t>メイ</t>
    </rPh>
    <phoneticPr fontId="2"/>
  </si>
  <si>
    <t xml:space="preserve"> 　認可定員  　： </t>
    <phoneticPr fontId="2"/>
  </si>
  <si>
    <t xml:space="preserve"> 　定　　　員</t>
  </si>
  <si>
    <t xml:space="preserve"> 　　　入　所　施　設　　　　 通　所　施　設</t>
    <phoneticPr fontId="2"/>
  </si>
  <si>
    <t xml:space="preserve"> 　施設種別：</t>
  </si>
  <si>
    <t>施　設　名</t>
  </si>
  <si>
    <t>別紙１</t>
  </si>
  <si>
    <t>合計</t>
    <rPh sb="0" eb="2">
      <t>ゴウケイ</t>
    </rPh>
    <phoneticPr fontId="2"/>
  </si>
  <si>
    <t>特定</t>
    <rPh sb="0" eb="2">
      <t>トクテイ</t>
    </rPh>
    <phoneticPr fontId="2"/>
  </si>
  <si>
    <t>一般</t>
    <rPh sb="0" eb="2">
      <t>イッパン</t>
    </rPh>
    <phoneticPr fontId="2"/>
  </si>
  <si>
    <t>（単位：人）</t>
    <rPh sb="1" eb="3">
      <t>タンイ</t>
    </rPh>
    <rPh sb="4" eb="5">
      <t>ニン</t>
    </rPh>
    <phoneticPr fontId="2"/>
  </si>
  <si>
    <t>担当者名</t>
    <rPh sb="0" eb="3">
      <t>タントウシャ</t>
    </rPh>
    <rPh sb="3" eb="4">
      <t>メイ</t>
    </rPh>
    <phoneticPr fontId="2"/>
  </si>
  <si>
    <t>看護職員</t>
    <rPh sb="0" eb="2">
      <t>カンゴ</t>
    </rPh>
    <rPh sb="2" eb="4">
      <t>ショクイン</t>
    </rPh>
    <phoneticPr fontId="2"/>
  </si>
  <si>
    <t>支援員</t>
    <rPh sb="0" eb="2">
      <t>シエン</t>
    </rPh>
    <rPh sb="2" eb="3">
      <t>イン</t>
    </rPh>
    <phoneticPr fontId="2"/>
  </si>
  <si>
    <t>相談員</t>
    <rPh sb="0" eb="3">
      <t>ソウダンイン</t>
    </rPh>
    <phoneticPr fontId="2"/>
  </si>
  <si>
    <t>人</t>
    <rPh sb="0" eb="1">
      <t>ニン</t>
    </rPh>
    <phoneticPr fontId="2"/>
  </si>
  <si>
    <t>3歳未満児</t>
    <rPh sb="1" eb="2">
      <t>サイ</t>
    </rPh>
    <rPh sb="2" eb="4">
      <t>ミマン</t>
    </rPh>
    <rPh sb="4" eb="5">
      <t>ジ</t>
    </rPh>
    <phoneticPr fontId="2"/>
  </si>
  <si>
    <t>年少児</t>
    <rPh sb="0" eb="2">
      <t>ネンショウ</t>
    </rPh>
    <rPh sb="2" eb="3">
      <t>ジ</t>
    </rPh>
    <phoneticPr fontId="2"/>
  </si>
  <si>
    <t>児童入所
施設</t>
    <rPh sb="0" eb="2">
      <t>ジドウ</t>
    </rPh>
    <rPh sb="2" eb="4">
      <t>ニュウショ</t>
    </rPh>
    <rPh sb="5" eb="7">
      <t>シセツ</t>
    </rPh>
    <phoneticPr fontId="2"/>
  </si>
  <si>
    <t>乳児院</t>
    <rPh sb="0" eb="2">
      <t>ニュウジ</t>
    </rPh>
    <rPh sb="2" eb="3">
      <t>イン</t>
    </rPh>
    <phoneticPr fontId="2"/>
  </si>
  <si>
    <t>保育所</t>
    <rPh sb="0" eb="2">
      <t>ホイク</t>
    </rPh>
    <rPh sb="2" eb="3">
      <t>ショ</t>
    </rPh>
    <phoneticPr fontId="2"/>
  </si>
  <si>
    <t>その他の
施設</t>
    <rPh sb="2" eb="3">
      <t>タ</t>
    </rPh>
    <rPh sb="5" eb="7">
      <t>シセツ</t>
    </rPh>
    <phoneticPr fontId="2"/>
  </si>
  <si>
    <t>その他児童</t>
    <rPh sb="2" eb="3">
      <t>タ</t>
    </rPh>
    <rPh sb="3" eb="5">
      <t>ジドウ</t>
    </rPh>
    <phoneticPr fontId="2"/>
  </si>
  <si>
    <t>合計</t>
    <rPh sb="0" eb="2">
      <t>ゴウケイ</t>
    </rPh>
    <phoneticPr fontId="2"/>
  </si>
  <si>
    <t>2歳未満児</t>
    <rPh sb="1" eb="2">
      <t>サイ</t>
    </rPh>
    <rPh sb="2" eb="4">
      <t>ミマン</t>
    </rPh>
    <rPh sb="4" eb="5">
      <t>ジ</t>
    </rPh>
    <phoneticPr fontId="2"/>
  </si>
  <si>
    <t>2歳以上児</t>
    <rPh sb="1" eb="2">
      <t>サイ</t>
    </rPh>
    <rPh sb="2" eb="4">
      <t>イジョウ</t>
    </rPh>
    <rPh sb="4" eb="5">
      <t>ジ</t>
    </rPh>
    <phoneticPr fontId="2"/>
  </si>
  <si>
    <t>乳児</t>
    <rPh sb="0" eb="2">
      <t>ニュウジ</t>
    </rPh>
    <phoneticPr fontId="2"/>
  </si>
  <si>
    <t>1～2歳児</t>
    <rPh sb="3" eb="4">
      <t>サイ</t>
    </rPh>
    <rPh sb="4" eb="5">
      <t>ジ</t>
    </rPh>
    <phoneticPr fontId="2"/>
  </si>
  <si>
    <t>3歳児</t>
    <rPh sb="1" eb="3">
      <t>サイジ</t>
    </rPh>
    <phoneticPr fontId="2"/>
  </si>
  <si>
    <t>4歳以上児</t>
    <rPh sb="1" eb="2">
      <t>サイ</t>
    </rPh>
    <rPh sb="2" eb="4">
      <t>イジョウ</t>
    </rPh>
    <rPh sb="4" eb="5">
      <t>ジ</t>
    </rPh>
    <phoneticPr fontId="2"/>
  </si>
  <si>
    <t>人・世帯</t>
    <rPh sb="0" eb="1">
      <t>ニン</t>
    </rPh>
    <rPh sb="2" eb="4">
      <t>セタイ</t>
    </rPh>
    <phoneticPr fontId="2"/>
  </si>
  <si>
    <t>栄養士</t>
    <rPh sb="0" eb="3">
      <t>エイヨウシ</t>
    </rPh>
    <phoneticPr fontId="2"/>
  </si>
  <si>
    <t>調理員</t>
    <rPh sb="0" eb="3">
      <t>チョウリイン</t>
    </rPh>
    <phoneticPr fontId="2"/>
  </si>
  <si>
    <t>年度平均</t>
    <rPh sb="0" eb="2">
      <t>ネンド</t>
    </rPh>
    <rPh sb="2" eb="4">
      <t>ヘイキン</t>
    </rPh>
    <phoneticPr fontId="2"/>
  </si>
  <si>
    <t>※一般＋特定＝合計(入所者)</t>
    <rPh sb="1" eb="3">
      <t>イッパン</t>
    </rPh>
    <rPh sb="4" eb="6">
      <t>トクテイ</t>
    </rPh>
    <rPh sb="7" eb="9">
      <t>ゴウケイ</t>
    </rPh>
    <rPh sb="10" eb="13">
      <t>ニュウショシャ</t>
    </rPh>
    <phoneticPr fontId="2"/>
  </si>
  <si>
    <t xml:space="preserve"> 年　  　月　  　日</t>
    <phoneticPr fontId="2"/>
  </si>
  <si>
    <t>各様式の作成方法</t>
    <rPh sb="0" eb="3">
      <t>カクヨウシキ</t>
    </rPh>
    <rPh sb="4" eb="6">
      <t>サクセイ</t>
    </rPh>
    <rPh sb="6" eb="8">
      <t>ホウホウ</t>
    </rPh>
    <phoneticPr fontId="2"/>
  </si>
  <si>
    <t>ただし、○○年度（上半期・下半期）民間社会福祉施設職員給与改善補助金</t>
    <phoneticPr fontId="2"/>
  </si>
  <si>
    <t>（２）入所者数調査票</t>
    <rPh sb="3" eb="6">
      <t>ニュウショシャ</t>
    </rPh>
    <rPh sb="6" eb="7">
      <t>スウ</t>
    </rPh>
    <rPh sb="7" eb="9">
      <t>チョウサ</t>
    </rPh>
    <rPh sb="9" eb="10">
      <t>ヒョウ</t>
    </rPh>
    <phoneticPr fontId="2"/>
  </si>
  <si>
    <t>　　水色のセルのみ入力してください。</t>
    <rPh sb="2" eb="4">
      <t>ミズイロ</t>
    </rPh>
    <rPh sb="9" eb="11">
      <t>ニュウリョク</t>
    </rPh>
    <phoneticPr fontId="2"/>
  </si>
  <si>
    <t>申請金額以外の欄について入力してください。</t>
    <rPh sb="0" eb="2">
      <t>シンセイ</t>
    </rPh>
    <rPh sb="2" eb="4">
      <t>キンガク</t>
    </rPh>
    <rPh sb="4" eb="6">
      <t>イガイ</t>
    </rPh>
    <rPh sb="7" eb="8">
      <t>ラン</t>
    </rPh>
    <rPh sb="12" eb="14">
      <t>ニュウリョク</t>
    </rPh>
    <phoneticPr fontId="2"/>
  </si>
  <si>
    <t>※年度平均は、合計人数を12月で除して、小数点以下切捨て</t>
    <rPh sb="1" eb="3">
      <t>ネンド</t>
    </rPh>
    <rPh sb="3" eb="5">
      <t>ヘイキン</t>
    </rPh>
    <rPh sb="7" eb="9">
      <t>ゴウケイ</t>
    </rPh>
    <rPh sb="9" eb="11">
      <t>ニンズウ</t>
    </rPh>
    <rPh sb="14" eb="15">
      <t>ガツ</t>
    </rPh>
    <rPh sb="16" eb="17">
      <t>ジョ</t>
    </rPh>
    <rPh sb="20" eb="23">
      <t>ショウスウテン</t>
    </rPh>
    <rPh sb="23" eb="25">
      <t>イカ</t>
    </rPh>
    <rPh sb="25" eb="27">
      <t>キリス</t>
    </rPh>
    <phoneticPr fontId="2"/>
  </si>
  <si>
    <t>（１）様式１　【民間社会福祉施設職員給与改善補助金交付申請書】</t>
    <rPh sb="3" eb="5">
      <t>ヨウシキ</t>
    </rPh>
    <phoneticPr fontId="2"/>
  </si>
  <si>
    <t>補助金の算定基礎となる補助対象職員数と補助金算定表</t>
    <phoneticPr fontId="2"/>
  </si>
  <si>
    <t>（３）別紙１　【補助金算定表】</t>
    <rPh sb="3" eb="5">
      <t>ベッシ</t>
    </rPh>
    <phoneticPr fontId="2"/>
  </si>
  <si>
    <t>　　※国基準による職員数の入力にあたっては、（参考）職員定数表をご参考下さい。</t>
    <rPh sb="3" eb="4">
      <t>クニ</t>
    </rPh>
    <rPh sb="4" eb="6">
      <t>キジュン</t>
    </rPh>
    <rPh sb="9" eb="12">
      <t>ショクインスウ</t>
    </rPh>
    <rPh sb="13" eb="15">
      <t>ニュウリョク</t>
    </rPh>
    <rPh sb="23" eb="25">
      <t>サンコウ</t>
    </rPh>
    <rPh sb="26" eb="28">
      <t>ショクイン</t>
    </rPh>
    <rPh sb="28" eb="30">
      <t>テイスウ</t>
    </rPh>
    <rPh sb="30" eb="31">
      <t>ヒョウ</t>
    </rPh>
    <rPh sb="33" eb="35">
      <t>サンコウ</t>
    </rPh>
    <rPh sb="35" eb="36">
      <t>クダ</t>
    </rPh>
    <phoneticPr fontId="2"/>
  </si>
  <si>
    <t>●全般的な注意事項</t>
    <rPh sb="1" eb="4">
      <t>ゼンパンテキ</t>
    </rPh>
    <rPh sb="5" eb="7">
      <t>チュウイ</t>
    </rPh>
    <rPh sb="7" eb="9">
      <t>ジコウ</t>
    </rPh>
    <phoneticPr fontId="2"/>
  </si>
  <si>
    <t>・行および列の削除、挿入は行わないでください。</t>
    <rPh sb="1" eb="2">
      <t>ギョウ</t>
    </rPh>
    <rPh sb="5" eb="6">
      <t>レツ</t>
    </rPh>
    <rPh sb="7" eb="9">
      <t>サクジョ</t>
    </rPh>
    <rPh sb="10" eb="12">
      <t>ソウニュウ</t>
    </rPh>
    <rPh sb="13" eb="14">
      <t>オコナ</t>
    </rPh>
    <phoneticPr fontId="2"/>
  </si>
  <si>
    <t>・シート名の変更は行わないでください。</t>
    <rPh sb="4" eb="5">
      <t>メイ</t>
    </rPh>
    <rPh sb="6" eb="8">
      <t>ヘンコウ</t>
    </rPh>
    <rPh sb="9" eb="10">
      <t>オコナ</t>
    </rPh>
    <phoneticPr fontId="2"/>
  </si>
  <si>
    <t>●各シートの入力方法</t>
    <rPh sb="1" eb="2">
      <t>カク</t>
    </rPh>
    <rPh sb="6" eb="8">
      <t>ニュウリョク</t>
    </rPh>
    <rPh sb="8" eb="10">
      <t>ホウホウ</t>
    </rPh>
    <phoneticPr fontId="2"/>
  </si>
  <si>
    <t>（５）別紙３　【満61歳以上正規雇用職員一覧表】</t>
    <rPh sb="3" eb="5">
      <t>ベッシ</t>
    </rPh>
    <phoneticPr fontId="2"/>
  </si>
  <si>
    <t>「必ず最初に入力」のセルを最初に入力してください。</t>
    <rPh sb="1" eb="2">
      <t>カナラ</t>
    </rPh>
    <rPh sb="3" eb="5">
      <t>サイショ</t>
    </rPh>
    <rPh sb="6" eb="8">
      <t>ニュウリョク</t>
    </rPh>
    <rPh sb="13" eb="15">
      <t>サイショ</t>
    </rPh>
    <rPh sb="16" eb="18">
      <t>ニュウリョク</t>
    </rPh>
    <phoneticPr fontId="2"/>
  </si>
  <si>
    <t>その後、他の水色のセルのみ入力してください。</t>
    <rPh sb="2" eb="3">
      <t>ゴ</t>
    </rPh>
    <rPh sb="4" eb="5">
      <t>ホカ</t>
    </rPh>
    <rPh sb="6" eb="8">
      <t>ミズイロ</t>
    </rPh>
    <rPh sb="13" eb="15">
      <t>ニュウリョク</t>
    </rPh>
    <phoneticPr fontId="2"/>
  </si>
  <si>
    <t>・行および列の幅を適宜変更することは可能です。</t>
    <rPh sb="1" eb="2">
      <t>ギョウ</t>
    </rPh>
    <rPh sb="5" eb="6">
      <t>レツ</t>
    </rPh>
    <rPh sb="7" eb="8">
      <t>ハバ</t>
    </rPh>
    <rPh sb="9" eb="11">
      <t>テキギ</t>
    </rPh>
    <rPh sb="11" eb="13">
      <t>ヘンコウ</t>
    </rPh>
    <rPh sb="18" eb="20">
      <t>カノウ</t>
    </rPh>
    <phoneticPr fontId="2"/>
  </si>
  <si>
    <t>・様式の提出前に、入力した数値が正しいかどうか必ず確認を行ってください。</t>
    <rPh sb="1" eb="3">
      <t>ヨウシキ</t>
    </rPh>
    <rPh sb="4" eb="6">
      <t>テイシュツ</t>
    </rPh>
    <rPh sb="6" eb="7">
      <t>マエ</t>
    </rPh>
    <rPh sb="9" eb="11">
      <t>ニュウリョク</t>
    </rPh>
    <rPh sb="13" eb="15">
      <t>スウチ</t>
    </rPh>
    <rPh sb="16" eb="17">
      <t>タダ</t>
    </rPh>
    <rPh sb="23" eb="24">
      <t>カナラ</t>
    </rPh>
    <rPh sb="25" eb="27">
      <t>カクニン</t>
    </rPh>
    <rPh sb="28" eb="29">
      <t>オコナ</t>
    </rPh>
    <phoneticPr fontId="2"/>
  </si>
  <si>
    <t>15日判定</t>
    <rPh sb="2" eb="3">
      <t>ニチ</t>
    </rPh>
    <rPh sb="3" eb="5">
      <t>ハンテイ</t>
    </rPh>
    <phoneticPr fontId="2"/>
  </si>
  <si>
    <t>余り日数</t>
    <rPh sb="0" eb="1">
      <t>アマ</t>
    </rPh>
    <rPh sb="2" eb="4">
      <t>ニッスウ</t>
    </rPh>
    <phoneticPr fontId="2"/>
  </si>
  <si>
    <t xml:space="preserve">       ２  ア～ウの勤続年数の算定にあたっては、１５日以上勤務した月（休日、有給休暇、有給の休職期間を含みますが、無給の休職期間は含みません。）を１月と算定してください。</t>
    <rPh sb="14" eb="16">
      <t>キンゾク</t>
    </rPh>
    <rPh sb="16" eb="18">
      <t>ネンスウ</t>
    </rPh>
    <rPh sb="19" eb="21">
      <t>サンテイ</t>
    </rPh>
    <rPh sb="30" eb="31">
      <t>ヒ</t>
    </rPh>
    <rPh sb="31" eb="33">
      <t>イジョウ</t>
    </rPh>
    <rPh sb="33" eb="35">
      <t>キンム</t>
    </rPh>
    <rPh sb="37" eb="38">
      <t>ツキ</t>
    </rPh>
    <rPh sb="39" eb="41">
      <t>キュウジツ</t>
    </rPh>
    <rPh sb="42" eb="44">
      <t>ユウキュウ</t>
    </rPh>
    <rPh sb="44" eb="46">
      <t>キュウカ</t>
    </rPh>
    <rPh sb="47" eb="49">
      <t>ユウキュウ</t>
    </rPh>
    <rPh sb="50" eb="52">
      <t>キュウショク</t>
    </rPh>
    <rPh sb="52" eb="54">
      <t>キカン</t>
    </rPh>
    <rPh sb="55" eb="56">
      <t>フク</t>
    </rPh>
    <rPh sb="61" eb="63">
      <t>ムキュウ</t>
    </rPh>
    <rPh sb="64" eb="66">
      <t>キュウショク</t>
    </rPh>
    <rPh sb="66" eb="68">
      <t>キカン</t>
    </rPh>
    <rPh sb="69" eb="70">
      <t>フク</t>
    </rPh>
    <rPh sb="78" eb="79">
      <t>ツキ</t>
    </rPh>
    <rPh sb="80" eb="82">
      <t>サンテイ</t>
    </rPh>
    <phoneticPr fontId="2"/>
  </si>
  <si>
    <t>※上半期申請時に提出した場合、下半期申請時に再提出する必要はありません。</t>
    <rPh sb="1" eb="4">
      <t>カミハンキ</t>
    </rPh>
    <rPh sb="4" eb="6">
      <t>シンセイ</t>
    </rPh>
    <rPh sb="6" eb="7">
      <t>ジ</t>
    </rPh>
    <rPh sb="8" eb="10">
      <t>テイシュツ</t>
    </rPh>
    <rPh sb="12" eb="14">
      <t>バアイ</t>
    </rPh>
    <rPh sb="15" eb="18">
      <t>シモハンキ</t>
    </rPh>
    <rPh sb="18" eb="20">
      <t>シンセイ</t>
    </rPh>
    <rPh sb="20" eb="21">
      <t>ジ</t>
    </rPh>
    <rPh sb="22" eb="25">
      <t>サイテイシュツ</t>
    </rPh>
    <rPh sb="27" eb="29">
      <t>ヒツヨウ</t>
    </rPh>
    <phoneticPr fontId="2"/>
  </si>
  <si>
    <r>
      <t>別紙２</t>
    </r>
    <r>
      <rPr>
        <b/>
        <sz val="14"/>
        <rFont val="ＭＳ Ｐゴシック"/>
        <family val="3"/>
        <charset val="128"/>
        <scheme val="minor"/>
      </rPr>
      <t>（２枚目）</t>
    </r>
    <rPh sb="0" eb="2">
      <t>ベッシ</t>
    </rPh>
    <rPh sb="5" eb="7">
      <t>マイメ</t>
    </rPh>
    <phoneticPr fontId="2"/>
  </si>
  <si>
    <t>13名まで　　　　　･･･　別紙２－１に記入</t>
    <rPh sb="2" eb="3">
      <t>メイ</t>
    </rPh>
    <rPh sb="14" eb="16">
      <t>ベッシ</t>
    </rPh>
    <rPh sb="20" eb="22">
      <t>キニュウ</t>
    </rPh>
    <phoneticPr fontId="2"/>
  </si>
  <si>
    <t>13名を超える分　･･･　別紙２－２に記入</t>
    <rPh sb="2" eb="3">
      <t>メイ</t>
    </rPh>
    <rPh sb="4" eb="5">
      <t>コ</t>
    </rPh>
    <rPh sb="7" eb="8">
      <t>ブン</t>
    </rPh>
    <rPh sb="13" eb="15">
      <t>ベッシ</t>
    </rPh>
    <rPh sb="19" eb="21">
      <t>キニュウ</t>
    </rPh>
    <phoneticPr fontId="2"/>
  </si>
  <si>
    <t>年度）</t>
    <phoneticPr fontId="2"/>
  </si>
  <si>
    <t>　　水色のセルのみ入力してください。年度は申請年度の前年度としてください。</t>
    <rPh sb="2" eb="4">
      <t>ミズイロ</t>
    </rPh>
    <rPh sb="9" eb="11">
      <t>ニュウリョク</t>
    </rPh>
    <rPh sb="18" eb="20">
      <t>ネンド</t>
    </rPh>
    <rPh sb="21" eb="23">
      <t>シンセイ</t>
    </rPh>
    <rPh sb="23" eb="25">
      <t>ネンド</t>
    </rPh>
    <rPh sb="26" eb="29">
      <t>ゼンネンド</t>
    </rPh>
    <phoneticPr fontId="2"/>
  </si>
  <si>
    <t>兼務中</t>
    <rPh sb="0" eb="2">
      <t>ケンム</t>
    </rPh>
    <rPh sb="2" eb="3">
      <t>チュウ</t>
    </rPh>
    <phoneticPr fontId="2"/>
  </si>
  <si>
    <t>休職中</t>
    <rPh sb="0" eb="2">
      <t>キュウショク</t>
    </rPh>
    <rPh sb="2" eb="3">
      <t>チュウ</t>
    </rPh>
    <phoneticPr fontId="2"/>
  </si>
  <si>
    <t>（兼務状況・休職事由等）</t>
    <rPh sb="1" eb="3">
      <t>ケンム</t>
    </rPh>
    <rPh sb="3" eb="5">
      <t>ジョウキョウ</t>
    </rPh>
    <rPh sb="6" eb="8">
      <t>キュウショク</t>
    </rPh>
    <rPh sb="8" eb="10">
      <t>ジユウ</t>
    </rPh>
    <rPh sb="10" eb="11">
      <t>トウ</t>
    </rPh>
    <phoneticPr fontId="2"/>
  </si>
  <si>
    <t>↓基準日時点で</t>
    <rPh sb="1" eb="4">
      <t>キジュンビ</t>
    </rPh>
    <rPh sb="4" eb="6">
      <t>ジテン</t>
    </rPh>
    <phoneticPr fontId="2"/>
  </si>
  <si>
    <t>その後、他の水色のセルに入力してください。</t>
    <rPh sb="2" eb="3">
      <t>ゴ</t>
    </rPh>
    <rPh sb="4" eb="5">
      <t>ホカ</t>
    </rPh>
    <rPh sb="6" eb="8">
      <t>ミズイロ</t>
    </rPh>
    <rPh sb="12" eb="14">
      <t>ニュウリョク</t>
    </rPh>
    <phoneticPr fontId="2"/>
  </si>
  <si>
    <t>基準日時点で兼務中、休職中の職員がいる場合は</t>
    <rPh sb="0" eb="3">
      <t>キジュンビ</t>
    </rPh>
    <rPh sb="3" eb="5">
      <t>ジテン</t>
    </rPh>
    <rPh sb="6" eb="8">
      <t>ケンム</t>
    </rPh>
    <rPh sb="8" eb="9">
      <t>チュウ</t>
    </rPh>
    <rPh sb="10" eb="12">
      <t>キュウショク</t>
    </rPh>
    <rPh sb="12" eb="13">
      <t>チュウ</t>
    </rPh>
    <rPh sb="14" eb="16">
      <t>ショクイン</t>
    </rPh>
    <rPh sb="19" eb="21">
      <t>バアイ</t>
    </rPh>
    <phoneticPr fontId="2"/>
  </si>
  <si>
    <t>AN列・AO列にも記入のうえ、備考欄に詳細を記入してください。</t>
    <rPh sb="15" eb="17">
      <t>ビコウ</t>
    </rPh>
    <rPh sb="17" eb="18">
      <t>ラン</t>
    </rPh>
    <rPh sb="19" eb="21">
      <t>ショウサイ</t>
    </rPh>
    <rPh sb="22" eb="24">
      <t>キニュウ</t>
    </rPh>
    <phoneticPr fontId="2"/>
  </si>
  <si>
    <t>養護老人ホーム入所者数等調査表（令和</t>
    <rPh sb="16" eb="18">
      <t>レイワ</t>
    </rPh>
    <phoneticPr fontId="2"/>
  </si>
  <si>
    <r>
      <t>（４）別紙２－１、２－２　【勤続年数算定表】　</t>
    </r>
    <r>
      <rPr>
        <sz val="11"/>
        <color rgb="FFFF0000"/>
        <rFont val="ＭＳ Ｐゴシック"/>
        <family val="3"/>
        <charset val="128"/>
      </rPr>
      <t>※別紙「職歴算定表」の勤続年数と必ず合わせてください。</t>
    </r>
    <rPh sb="3" eb="5">
      <t>ベッシ</t>
    </rPh>
    <rPh sb="24" eb="26">
      <t>ベッシ</t>
    </rPh>
    <rPh sb="27" eb="29">
      <t>ショクレキ</t>
    </rPh>
    <rPh sb="29" eb="31">
      <t>サンテイ</t>
    </rPh>
    <rPh sb="31" eb="32">
      <t>オモテ</t>
    </rPh>
    <rPh sb="34" eb="36">
      <t>キンゾク</t>
    </rPh>
    <rPh sb="36" eb="38">
      <t>ネンスウ</t>
    </rPh>
    <rPh sb="39" eb="40">
      <t>カナラ</t>
    </rPh>
    <rPh sb="41" eb="42">
      <t>ア</t>
    </rPh>
    <phoneticPr fontId="2"/>
  </si>
  <si>
    <t>代表者職氏名</t>
    <rPh sb="0" eb="3">
      <t>ダイヒョウシャ</t>
    </rPh>
    <rPh sb="3" eb="4">
      <t>ショク</t>
    </rPh>
    <rPh sb="4" eb="6">
      <t>シメイ</t>
    </rPh>
    <phoneticPr fontId="2"/>
  </si>
  <si>
    <t>正規雇用以外※及び満61歳以上の職員数</t>
    <phoneticPr fontId="2"/>
  </si>
  <si>
    <t>正規雇用職員の勤続年数算定表</t>
    <rPh sb="0" eb="1">
      <t>セイ</t>
    </rPh>
    <rPh sb="1" eb="2">
      <t>キ</t>
    </rPh>
    <rPh sb="2" eb="3">
      <t>ヤトイ</t>
    </rPh>
    <rPh sb="3" eb="4">
      <t>ヨウ</t>
    </rPh>
    <rPh sb="4" eb="5">
      <t>ショク</t>
    </rPh>
    <rPh sb="5" eb="6">
      <t>イン</t>
    </rPh>
    <rPh sb="7" eb="8">
      <t>ツトム</t>
    </rPh>
    <rPh sb="8" eb="9">
      <t>ゾク</t>
    </rPh>
    <rPh sb="9" eb="10">
      <t>トシ</t>
    </rPh>
    <rPh sb="10" eb="11">
      <t>カズ</t>
    </rPh>
    <rPh sb="11" eb="12">
      <t>ザン</t>
    </rPh>
    <rPh sb="12" eb="13">
      <t>サダム</t>
    </rPh>
    <rPh sb="13" eb="14">
      <t>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</si>
</sst>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5" formatCode="&quot;¥&quot;#,##0;&quot;¥&quot;\-#,##0"/>
    <numFmt numFmtId="176" formatCode="[$-411]ge\.m\.d;@"/>
    <numFmt numFmtId="177" formatCode="[$-411]ggge&quot;年&quot;m&quot;月&quot;d&quot;日&quot;;@"/>
    <numFmt numFmtId="178" formatCode="0.0"/>
    <numFmt numFmtId="179" formatCode="[$-411]ggge;@"/>
    <numFmt numFmtId="180" formatCode="0_);[Red]\(0\)"/>
  </numFmts>
  <fonts count="55"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u/>
      <sz val="11"/>
      <name val="ＭＳ 明朝"/>
      <family val="1"/>
      <charset val="128"/>
    </font>
    <font>
      <sz val="20"/>
      <name val="ＭＳ 明朝"/>
      <family val="1"/>
      <charset val="128"/>
    </font>
    <font>
      <sz val="10.5"/>
      <name val="ＭＳ 明朝"/>
      <family val="1"/>
      <charset val="128"/>
    </font>
    <font>
      <sz val="10"/>
      <name val="ＭＳ 明朝"/>
      <family val="1"/>
      <charset val="128"/>
    </font>
    <font>
      <sz val="10"/>
      <name val="ＭＳ ゴシック"/>
      <family val="3"/>
      <charset val="128"/>
    </font>
    <font>
      <sz val="14"/>
      <name val="ＭＳ 明朝"/>
      <family val="1"/>
      <charset val="128"/>
    </font>
    <font>
      <u/>
      <sz val="11"/>
      <name val="ＭＳ ゴシック"/>
      <family val="3"/>
      <charset val="128"/>
    </font>
    <font>
      <sz val="9"/>
      <name val="ＭＳ 明朝"/>
      <family val="1"/>
      <charset val="128"/>
    </font>
    <font>
      <sz val="9"/>
      <name val="ＭＳ ゴシック"/>
      <family val="3"/>
      <charset val="128"/>
    </font>
    <font>
      <sz val="8"/>
      <name val="ＭＳ 明朝"/>
      <family val="1"/>
      <charset val="128"/>
    </font>
    <font>
      <b/>
      <sz val="10"/>
      <name val="ＭＳ ゴシック"/>
      <family val="3"/>
      <charset val="128"/>
    </font>
    <font>
      <sz val="16"/>
      <name val="ＭＳ ゴシック"/>
      <family val="3"/>
      <charset val="128"/>
    </font>
    <font>
      <sz val="18"/>
      <name val="ＭＳ 明朝"/>
      <family val="1"/>
      <charset val="128"/>
    </font>
    <font>
      <sz val="11"/>
      <name val="ＭＳ Ｐゴシック"/>
      <family val="3"/>
      <charset val="128"/>
    </font>
    <font>
      <b/>
      <sz val="10.5"/>
      <name val="ＭＳ 明朝"/>
      <family val="1"/>
      <charset val="128"/>
    </font>
    <font>
      <sz val="11"/>
      <name val="ＭＳ ゴシック"/>
      <family val="3"/>
      <charset val="128"/>
    </font>
    <font>
      <sz val="11.5"/>
      <name val="ＭＳ ゴシック"/>
      <family val="3"/>
      <charset val="128"/>
    </font>
    <font>
      <sz val="12"/>
      <name val="ＭＳ 明朝"/>
      <family val="1"/>
      <charset val="128"/>
    </font>
    <font>
      <b/>
      <sz val="11.5"/>
      <name val="ＭＳ ゴシック"/>
      <family val="3"/>
      <charset val="128"/>
    </font>
    <font>
      <b/>
      <sz val="20"/>
      <name val="ＭＳ ゴシック"/>
      <family val="3"/>
      <charset val="128"/>
    </font>
    <font>
      <sz val="24"/>
      <name val="ＭＳ 明朝"/>
      <family val="1"/>
      <charset val="128"/>
    </font>
    <font>
      <sz val="26"/>
      <name val="ＭＳ 明朝"/>
      <family val="1"/>
      <charset val="128"/>
    </font>
    <font>
      <sz val="13"/>
      <name val="ＭＳ 明朝"/>
      <family val="1"/>
      <charset val="128"/>
    </font>
    <font>
      <sz val="6"/>
      <name val="ＭＳ 明朝"/>
      <family val="1"/>
      <charset val="128"/>
    </font>
    <font>
      <b/>
      <sz val="12"/>
      <name val="ＭＳ ゴシック"/>
      <family val="3"/>
      <charset val="128"/>
    </font>
    <font>
      <b/>
      <sz val="17"/>
      <color rgb="FFFF0000"/>
      <name val="ＭＳ ゴシック"/>
      <family val="3"/>
      <charset val="128"/>
    </font>
    <font>
      <b/>
      <sz val="11.5"/>
      <color rgb="FFFF0000"/>
      <name val="ＭＳ ゴシック"/>
      <family val="3"/>
      <charset val="128"/>
    </font>
    <font>
      <u/>
      <sz val="9"/>
      <name val="ＭＳ 明朝"/>
      <family val="1"/>
      <charset val="128"/>
    </font>
    <font>
      <sz val="9"/>
      <name val="Century"/>
      <family val="1"/>
    </font>
    <font>
      <sz val="10"/>
      <name val="Century"/>
      <family val="1"/>
    </font>
    <font>
      <sz val="9"/>
      <name val="ＭＳ Ｐ明朝"/>
      <family val="1"/>
      <charset val="128"/>
    </font>
    <font>
      <sz val="10"/>
      <name val="ＭＳ Ｐ明朝"/>
      <family val="1"/>
      <charset val="128"/>
    </font>
    <font>
      <u/>
      <sz val="9"/>
      <name val="ＭＳ ゴシック"/>
      <family val="3"/>
      <charset val="128"/>
    </font>
    <font>
      <sz val="10.5"/>
      <name val="Century"/>
      <family val="1"/>
    </font>
    <font>
      <sz val="18"/>
      <name val="ＭＳ ゴシック"/>
      <family val="3"/>
      <charset val="128"/>
    </font>
    <font>
      <sz val="14"/>
      <name val="ＭＳ ゴシック"/>
      <family val="3"/>
      <charset val="128"/>
    </font>
    <font>
      <sz val="12"/>
      <name val="ＭＳ Ｐゴシック"/>
      <family val="3"/>
      <charset val="128"/>
    </font>
    <font>
      <sz val="14"/>
      <name val="ＭＳ Ｐゴシック"/>
      <family val="3"/>
      <charset val="128"/>
    </font>
    <font>
      <sz val="12"/>
      <name val="Century"/>
      <family val="1"/>
    </font>
    <font>
      <b/>
      <sz val="12"/>
      <name val="ＭＳ Ｐゴシック"/>
      <family val="3"/>
      <charset val="128"/>
    </font>
    <font>
      <b/>
      <sz val="11"/>
      <name val="ＭＳ Ｐゴシック"/>
      <family val="3"/>
      <charset val="128"/>
    </font>
    <font>
      <sz val="11"/>
      <color rgb="FFFF0000"/>
      <name val="ＭＳ Ｐゴシック"/>
      <family val="3"/>
      <charset val="128"/>
    </font>
    <font>
      <b/>
      <sz val="16"/>
      <name val="ＭＳ Ｐゴシック"/>
      <family val="3"/>
      <charset val="128"/>
    </font>
    <font>
      <sz val="20"/>
      <name val="ＭＳ Ｐゴシック"/>
      <family val="3"/>
      <charset val="128"/>
    </font>
    <font>
      <sz val="48"/>
      <name val="ＭＳ 明朝"/>
      <family val="1"/>
      <charset val="128"/>
    </font>
    <font>
      <b/>
      <sz val="13"/>
      <color rgb="FFFF0000"/>
      <name val="ＭＳ 明朝"/>
      <family val="1"/>
      <charset val="128"/>
    </font>
    <font>
      <b/>
      <sz val="14"/>
      <name val="ＭＳ Ｐゴシック"/>
      <family val="3"/>
      <charset val="128"/>
    </font>
    <font>
      <b/>
      <sz val="12"/>
      <color rgb="FFFF0000"/>
      <name val="ＭＳ ゴシック"/>
      <family val="3"/>
      <charset val="128"/>
    </font>
    <font>
      <b/>
      <sz val="14"/>
      <color rgb="FFFF0000"/>
      <name val="ＭＳ Ｐゴシック"/>
      <family val="3"/>
      <charset val="128"/>
      <scheme val="minor"/>
    </font>
    <font>
      <b/>
      <sz val="14"/>
      <name val="ＭＳ Ｐゴシック"/>
      <family val="3"/>
      <charset val="128"/>
      <scheme val="minor"/>
    </font>
    <font>
      <b/>
      <sz val="14"/>
      <color rgb="FF002060"/>
      <name val="ＭＳ ゴシック"/>
      <family val="3"/>
      <charset val="128"/>
    </font>
  </fonts>
  <fills count="5">
    <fill>
      <patternFill patternType="none"/>
    </fill>
    <fill>
      <patternFill patternType="gray125"/>
    </fill>
    <fill>
      <patternFill patternType="solid">
        <fgColor rgb="FFFFFF00"/>
        <bgColor indexed="64"/>
      </patternFill>
    </fill>
    <fill>
      <patternFill patternType="solid">
        <fgColor theme="6" tint="0.79998168889431442"/>
        <bgColor indexed="64"/>
      </patternFill>
    </fill>
    <fill>
      <patternFill patternType="solid">
        <fgColor theme="8" tint="0.79998168889431442"/>
        <bgColor indexed="64"/>
      </patternFill>
    </fill>
  </fills>
  <borders count="93">
    <border>
      <left/>
      <right/>
      <top/>
      <bottom/>
      <diagonal/>
    </border>
    <border>
      <left/>
      <right style="hair">
        <color indexed="64"/>
      </right>
      <top/>
      <bottom/>
      <diagonal/>
    </border>
    <border>
      <left/>
      <right style="hair">
        <color indexed="64"/>
      </right>
      <top/>
      <bottom style="hair">
        <color indexed="64"/>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top/>
      <bottom/>
      <diagonal/>
    </border>
    <border>
      <left style="hair">
        <color indexed="64"/>
      </left>
      <right/>
      <top/>
      <bottom style="hair">
        <color indexed="64"/>
      </bottom>
      <diagonal/>
    </border>
    <border>
      <left/>
      <right/>
      <top style="hair">
        <color indexed="64"/>
      </top>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style="thin">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dashed">
        <color indexed="64"/>
      </left>
      <right/>
      <top style="hair">
        <color indexed="64"/>
      </top>
      <bottom style="hair">
        <color indexed="64"/>
      </bottom>
      <diagonal/>
    </border>
    <border>
      <left/>
      <right style="dashed">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hair">
        <color indexed="64"/>
      </top>
      <bottom style="dotted">
        <color indexed="64"/>
      </bottom>
      <diagonal/>
    </border>
    <border>
      <left/>
      <right style="hair">
        <color indexed="64"/>
      </right>
      <top style="hair">
        <color indexed="64"/>
      </top>
      <bottom style="dotted">
        <color indexed="64"/>
      </bottom>
      <diagonal/>
    </border>
    <border>
      <left style="hair">
        <color indexed="64"/>
      </left>
      <right/>
      <top style="hair">
        <color indexed="64"/>
      </top>
      <bottom style="dotted">
        <color indexed="64"/>
      </bottom>
      <diagonal/>
    </border>
    <border>
      <left style="hair">
        <color indexed="64"/>
      </left>
      <right/>
      <top style="dotted">
        <color indexed="64"/>
      </top>
      <bottom style="hair">
        <color indexed="64"/>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top/>
      <bottom/>
      <diagonal/>
    </border>
    <border>
      <left/>
      <right style="medium">
        <color indexed="64"/>
      </right>
      <top/>
      <bottom/>
      <diagonal/>
    </border>
    <border>
      <left/>
      <right/>
      <top style="medium">
        <color rgb="FF000000"/>
      </top>
      <bottom/>
      <diagonal/>
    </border>
    <border>
      <left style="medium">
        <color indexed="64"/>
      </left>
      <right/>
      <top style="medium">
        <color rgb="FF000000"/>
      </top>
      <bottom/>
      <diagonal/>
    </border>
    <border>
      <left/>
      <right/>
      <top/>
      <bottom style="medium">
        <color rgb="FF000000"/>
      </bottom>
      <diagonal/>
    </border>
    <border>
      <left style="medium">
        <color indexed="64"/>
      </left>
      <right/>
      <top/>
      <bottom style="medium">
        <color rgb="FF000000"/>
      </bottom>
      <diagonal/>
    </border>
    <border>
      <left/>
      <right style="medium">
        <color indexed="64"/>
      </right>
      <top/>
      <bottom style="medium">
        <color rgb="FF000000"/>
      </bottom>
      <diagonal/>
    </border>
    <border>
      <left/>
      <right/>
      <top style="medium">
        <color rgb="FF000000"/>
      </top>
      <bottom style="medium">
        <color rgb="FF000000"/>
      </bottom>
      <diagonal/>
    </border>
    <border>
      <left style="medium">
        <color indexed="64"/>
      </left>
      <right/>
      <top style="medium">
        <color rgb="FF000000"/>
      </top>
      <bottom style="medium">
        <color rgb="FF000000"/>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rgb="FF000000"/>
      </bottom>
      <diagonal/>
    </border>
    <border>
      <left/>
      <right/>
      <top style="medium">
        <color indexed="64"/>
      </top>
      <bottom style="medium">
        <color rgb="FF000000"/>
      </bottom>
      <diagonal/>
    </border>
    <border>
      <left style="medium">
        <color rgb="FF000000"/>
      </left>
      <right/>
      <top style="medium">
        <color indexed="64"/>
      </top>
      <bottom style="medium">
        <color indexed="64"/>
      </bottom>
      <diagonal/>
    </border>
    <border>
      <left/>
      <right style="medium">
        <color rgb="FF000000"/>
      </right>
      <top style="medium">
        <color indexed="64"/>
      </top>
      <bottom style="medium">
        <color indexed="64"/>
      </bottom>
      <diagonal/>
    </border>
    <border>
      <left/>
      <right style="medium">
        <color rgb="FF000000"/>
      </right>
      <top/>
      <bottom style="medium">
        <color indexed="64"/>
      </bottom>
      <diagonal/>
    </border>
    <border>
      <left style="medium">
        <color rgb="FF000000"/>
      </left>
      <right/>
      <top/>
      <bottom style="medium">
        <color indexed="64"/>
      </bottom>
      <diagonal/>
    </border>
    <border>
      <left/>
      <right style="medium">
        <color rgb="FF000000"/>
      </right>
      <top style="medium">
        <color rgb="FF000000"/>
      </top>
      <bottom style="medium">
        <color indexed="64"/>
      </bottom>
      <diagonal/>
    </border>
    <border>
      <left style="medium">
        <color indexed="64"/>
      </left>
      <right/>
      <top style="medium">
        <color rgb="FF000000"/>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rgb="FF000000"/>
      </right>
      <top/>
      <bottom/>
      <diagonal/>
    </border>
    <border>
      <left style="medium">
        <color rgb="FF000000"/>
      </left>
      <right/>
      <top/>
      <bottom/>
      <diagonal/>
    </border>
    <border>
      <left style="medium">
        <color rgb="FF000000"/>
      </left>
      <right/>
      <top style="medium">
        <color indexed="64"/>
      </top>
      <bottom/>
      <diagonal/>
    </border>
    <border>
      <left/>
      <right style="medium">
        <color rgb="FF000000"/>
      </right>
      <top style="medium">
        <color indexed="64"/>
      </top>
      <bottom/>
      <diagonal/>
    </border>
    <border>
      <left/>
      <right style="medium">
        <color indexed="64"/>
      </right>
      <top style="medium">
        <color rgb="FF000000"/>
      </top>
      <bottom/>
      <diagonal/>
    </border>
    <border>
      <left style="medium">
        <color rgb="FF000000"/>
      </left>
      <right/>
      <top style="medium">
        <color rgb="FF000000"/>
      </top>
      <bottom/>
      <diagonal/>
    </border>
    <border>
      <left style="medium">
        <color rgb="FF000000"/>
      </left>
      <right/>
      <top style="medium">
        <color rgb="FF000000"/>
      </top>
      <bottom style="medium">
        <color rgb="FF000000"/>
      </bottom>
      <diagonal/>
    </border>
    <border>
      <left/>
      <right style="medium">
        <color indexed="64"/>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style="medium">
        <color rgb="FF000000"/>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right style="medium">
        <color rgb="FF000000"/>
      </right>
      <top style="medium">
        <color rgb="FF000000"/>
      </top>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top/>
      <bottom style="thick">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thin">
        <color indexed="64"/>
      </right>
      <top/>
      <bottom/>
      <diagonal/>
    </border>
    <border>
      <left style="hair">
        <color indexed="64"/>
      </left>
      <right/>
      <top/>
      <bottom style="thin">
        <color indexed="64"/>
      </bottom>
      <diagonal/>
    </border>
  </borders>
  <cellStyleXfs count="4">
    <xf numFmtId="0" fontId="0" fillId="0" borderId="0"/>
    <xf numFmtId="38" fontId="1" fillId="0" borderId="0" applyFont="0" applyFill="0" applyBorder="0" applyAlignment="0" applyProtection="0"/>
    <xf numFmtId="0" fontId="1" fillId="0" borderId="0">
      <alignment vertical="center"/>
    </xf>
    <xf numFmtId="0" fontId="1" fillId="0" borderId="0">
      <alignment vertical="center"/>
    </xf>
  </cellStyleXfs>
  <cellXfs count="467">
    <xf numFmtId="0" fontId="0" fillId="0" borderId="0" xfId="0"/>
    <xf numFmtId="0" fontId="3" fillId="0" borderId="0" xfId="0" applyFont="1"/>
    <xf numFmtId="0" fontId="4" fillId="0" borderId="0" xfId="0" applyFont="1"/>
    <xf numFmtId="0" fontId="6" fillId="0" borderId="0" xfId="0" applyFont="1"/>
    <xf numFmtId="0" fontId="6" fillId="0" borderId="0" xfId="0" applyFont="1" applyFill="1" applyBorder="1"/>
    <xf numFmtId="0" fontId="6" fillId="0" borderId="0" xfId="0" applyFont="1" applyAlignment="1">
      <alignment vertical="top"/>
    </xf>
    <xf numFmtId="0" fontId="6" fillId="0" borderId="0" xfId="0" applyFont="1" applyAlignment="1">
      <alignment vertical="center"/>
    </xf>
    <xf numFmtId="0" fontId="6" fillId="0" borderId="0" xfId="0" applyFont="1" applyBorder="1" applyAlignment="1">
      <alignment vertical="top"/>
    </xf>
    <xf numFmtId="0" fontId="7" fillId="0" borderId="0" xfId="0" applyFont="1" applyBorder="1" applyAlignment="1">
      <alignment vertical="top"/>
    </xf>
    <xf numFmtId="0" fontId="7" fillId="0" borderId="0" xfId="0" applyFont="1" applyBorder="1" applyAlignment="1">
      <alignment vertical="center"/>
    </xf>
    <xf numFmtId="0" fontId="9" fillId="0" borderId="0" xfId="0" applyFont="1"/>
    <xf numFmtId="0" fontId="10" fillId="0" borderId="0" xfId="0" applyFont="1"/>
    <xf numFmtId="0" fontId="6" fillId="0" borderId="1" xfId="0" applyFont="1" applyBorder="1" applyAlignment="1">
      <alignment vertical="center"/>
    </xf>
    <xf numFmtId="0" fontId="6" fillId="0" borderId="3" xfId="0" applyFont="1" applyBorder="1" applyAlignment="1">
      <alignment vertical="center"/>
    </xf>
    <xf numFmtId="0" fontId="6" fillId="0" borderId="5" xfId="0" applyFont="1" applyBorder="1" applyAlignment="1">
      <alignment vertical="center"/>
    </xf>
    <xf numFmtId="0" fontId="7" fillId="0" borderId="6" xfId="0" applyFont="1" applyBorder="1" applyAlignment="1">
      <alignment vertical="top"/>
    </xf>
    <xf numFmtId="0" fontId="7" fillId="0" borderId="7" xfId="0" applyFont="1" applyBorder="1" applyAlignment="1">
      <alignment vertical="top"/>
    </xf>
    <xf numFmtId="0" fontId="6" fillId="0" borderId="3" xfId="0" applyFont="1" applyBorder="1"/>
    <xf numFmtId="0" fontId="6" fillId="0" borderId="5" xfId="0" applyFont="1" applyBorder="1"/>
    <xf numFmtId="0" fontId="6" fillId="0" borderId="1" xfId="0" applyFont="1" applyBorder="1"/>
    <xf numFmtId="0" fontId="6" fillId="0" borderId="1" xfId="0" applyFont="1" applyFill="1" applyBorder="1"/>
    <xf numFmtId="0" fontId="7" fillId="0" borderId="9" xfId="0" applyFont="1" applyBorder="1" applyAlignment="1">
      <alignment vertical="center"/>
    </xf>
    <xf numFmtId="0" fontId="7" fillId="0" borderId="10" xfId="0" applyFont="1" applyBorder="1" applyAlignment="1">
      <alignment vertical="center"/>
    </xf>
    <xf numFmtId="0" fontId="7" fillId="0" borderId="0" xfId="0" applyFont="1" applyAlignment="1">
      <alignment vertical="center"/>
    </xf>
    <xf numFmtId="0" fontId="8" fillId="0" borderId="0" xfId="0" applyFont="1" applyAlignment="1">
      <alignment vertical="center"/>
    </xf>
    <xf numFmtId="0" fontId="6" fillId="0" borderId="5" xfId="0" applyFont="1" applyBorder="1" applyAlignment="1"/>
    <xf numFmtId="0" fontId="7" fillId="0" borderId="8" xfId="0" applyFont="1" applyBorder="1" applyAlignment="1">
      <alignment horizontal="center" vertical="center"/>
    </xf>
    <xf numFmtId="0" fontId="7" fillId="0" borderId="0" xfId="0" applyFont="1" applyBorder="1" applyAlignment="1">
      <alignment horizontal="center" vertical="center"/>
    </xf>
    <xf numFmtId="0" fontId="5" fillId="0" borderId="0" xfId="0" applyFont="1" applyAlignment="1">
      <alignment horizont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9" xfId="0" applyFont="1" applyBorder="1" applyAlignment="1">
      <alignment vertical="center" wrapText="1"/>
    </xf>
    <xf numFmtId="0" fontId="7" fillId="0" borderId="1" xfId="0" applyFont="1" applyBorder="1"/>
    <xf numFmtId="0" fontId="8" fillId="0" borderId="12" xfId="0" applyFont="1" applyBorder="1" applyAlignment="1">
      <alignment horizontal="center" vertical="center"/>
    </xf>
    <xf numFmtId="0" fontId="3" fillId="0" borderId="0" xfId="0" applyFont="1" applyAlignment="1">
      <alignment wrapText="1"/>
    </xf>
    <xf numFmtId="0" fontId="17" fillId="0" borderId="0" xfId="0" applyFont="1"/>
    <xf numFmtId="0" fontId="13" fillId="0" borderId="5" xfId="0" applyFont="1" applyFill="1" applyBorder="1" applyAlignment="1">
      <alignment vertical="top"/>
    </xf>
    <xf numFmtId="0" fontId="3" fillId="0" borderId="0" xfId="0" applyFont="1" applyFill="1"/>
    <xf numFmtId="0" fontId="7" fillId="0" borderId="2" xfId="0" applyFont="1" applyBorder="1" applyAlignment="1">
      <alignment vertical="top"/>
    </xf>
    <xf numFmtId="0" fontId="8" fillId="0" borderId="0" xfId="0" applyFont="1" applyBorder="1" applyAlignment="1">
      <alignment horizontal="center" vertical="center"/>
    </xf>
    <xf numFmtId="0" fontId="8" fillId="0" borderId="8" xfId="0" applyFont="1" applyBorder="1" applyAlignment="1">
      <alignment horizontal="center" vertical="center"/>
    </xf>
    <xf numFmtId="0" fontId="7" fillId="0" borderId="6" xfId="0" applyFont="1" applyBorder="1" applyAlignment="1">
      <alignment horizontal="center" vertical="top"/>
    </xf>
    <xf numFmtId="0" fontId="16" fillId="0" borderId="0" xfId="0" applyFont="1" applyAlignment="1">
      <alignment horizontal="center"/>
    </xf>
    <xf numFmtId="0" fontId="7" fillId="0" borderId="8" xfId="0" applyFont="1" applyBorder="1" applyAlignment="1">
      <alignment horizontal="right" vertical="center"/>
    </xf>
    <xf numFmtId="0" fontId="6" fillId="0" borderId="1" xfId="0" applyFont="1" applyBorder="1" applyAlignment="1">
      <alignment horizontal="right" vertical="center"/>
    </xf>
    <xf numFmtId="0" fontId="6" fillId="0" borderId="14" xfId="0" applyFont="1" applyBorder="1"/>
    <xf numFmtId="0" fontId="6" fillId="0" borderId="5" xfId="0" applyFont="1" applyBorder="1" applyAlignment="1">
      <alignment horizontal="right" vertical="center"/>
    </xf>
    <xf numFmtId="0" fontId="6" fillId="0" borderId="0" xfId="0" applyFont="1" applyBorder="1"/>
    <xf numFmtId="0" fontId="7" fillId="0" borderId="8" xfId="0" applyFont="1" applyBorder="1" applyAlignment="1">
      <alignment vertical="top"/>
    </xf>
    <xf numFmtId="0" fontId="15" fillId="0" borderId="0" xfId="0" applyFont="1" applyFill="1" applyAlignment="1"/>
    <xf numFmtId="0" fontId="7" fillId="0" borderId="6" xfId="0" applyFont="1" applyBorder="1" applyAlignment="1">
      <alignment horizontal="right" vertical="top"/>
    </xf>
    <xf numFmtId="0" fontId="6" fillId="0" borderId="7" xfId="0" applyFont="1" applyBorder="1"/>
    <xf numFmtId="0" fontId="7" fillId="0" borderId="8" xfId="0" applyFont="1" applyBorder="1" applyAlignment="1">
      <alignment horizontal="left" vertical="center"/>
    </xf>
    <xf numFmtId="0" fontId="6" fillId="0" borderId="0" xfId="0" applyFont="1" applyBorder="1" applyAlignment="1">
      <alignment vertical="center"/>
    </xf>
    <xf numFmtId="0" fontId="8" fillId="0" borderId="0" xfId="0" applyFont="1" applyBorder="1" applyAlignment="1">
      <alignment vertical="center"/>
    </xf>
    <xf numFmtId="0" fontId="14" fillId="0" borderId="0" xfId="0" applyFont="1" applyAlignment="1">
      <alignment vertical="center"/>
    </xf>
    <xf numFmtId="0" fontId="14" fillId="0" borderId="16" xfId="0" applyFont="1" applyBorder="1" applyAlignment="1">
      <alignment vertical="center"/>
    </xf>
    <xf numFmtId="0" fontId="18" fillId="0" borderId="16" xfId="0" applyFont="1" applyBorder="1"/>
    <xf numFmtId="0" fontId="6" fillId="0" borderId="16" xfId="0" applyFont="1" applyBorder="1"/>
    <xf numFmtId="0" fontId="8" fillId="0" borderId="16" xfId="0" applyFont="1" applyBorder="1" applyAlignment="1">
      <alignment vertical="center"/>
    </xf>
    <xf numFmtId="178" fontId="6" fillId="0" borderId="16" xfId="0" applyNumberFormat="1" applyFont="1" applyBorder="1"/>
    <xf numFmtId="1" fontId="6" fillId="0" borderId="16" xfId="0" applyNumberFormat="1" applyFont="1" applyBorder="1"/>
    <xf numFmtId="0" fontId="6" fillId="0" borderId="16" xfId="0" applyFont="1" applyBorder="1" applyAlignment="1">
      <alignment vertical="center"/>
    </xf>
    <xf numFmtId="0" fontId="6" fillId="0" borderId="17" xfId="0" applyFont="1" applyBorder="1"/>
    <xf numFmtId="0" fontId="6" fillId="0" borderId="16" xfId="0" applyFont="1" applyBorder="1" applyAlignment="1">
      <alignment horizontal="right" vertical="center"/>
    </xf>
    <xf numFmtId="0" fontId="6" fillId="0" borderId="16" xfId="0" applyFont="1" applyBorder="1" applyAlignment="1">
      <alignment horizontal="right"/>
    </xf>
    <xf numFmtId="0" fontId="7" fillId="0" borderId="0" xfId="0" applyFont="1" applyAlignment="1">
      <alignment vertical="center" wrapText="1"/>
    </xf>
    <xf numFmtId="176" fontId="3" fillId="0" borderId="0" xfId="0" applyNumberFormat="1" applyFont="1"/>
    <xf numFmtId="177" fontId="3" fillId="0" borderId="0" xfId="0" applyNumberFormat="1" applyFont="1" applyAlignment="1"/>
    <xf numFmtId="14" fontId="3" fillId="0" borderId="0" xfId="0" applyNumberFormat="1" applyFont="1"/>
    <xf numFmtId="0" fontId="7" fillId="0" borderId="6" xfId="0" applyFont="1" applyBorder="1" applyAlignment="1">
      <alignment horizontal="right" vertical="center"/>
    </xf>
    <xf numFmtId="0" fontId="7" fillId="0" borderId="19" xfId="0" applyFont="1" applyBorder="1" applyAlignment="1">
      <alignment vertical="center"/>
    </xf>
    <xf numFmtId="0" fontId="3" fillId="0" borderId="0" xfId="0" applyFont="1" applyBorder="1"/>
    <xf numFmtId="20" fontId="21" fillId="0" borderId="0" xfId="0" applyNumberFormat="1" applyFont="1" applyBorder="1" applyAlignment="1">
      <alignment horizontal="left" indent="2"/>
    </xf>
    <xf numFmtId="20" fontId="3" fillId="0" borderId="0" xfId="0" applyNumberFormat="1" applyFont="1" applyBorder="1"/>
    <xf numFmtId="20" fontId="3" fillId="0" borderId="0" xfId="0" applyNumberFormat="1" applyFont="1"/>
    <xf numFmtId="0" fontId="25" fillId="0" borderId="16" xfId="0" applyFont="1" applyBorder="1" applyAlignment="1">
      <alignment horizontal="center" vertical="center"/>
    </xf>
    <xf numFmtId="0" fontId="26" fillId="0" borderId="0" xfId="0" applyFont="1" applyBorder="1"/>
    <xf numFmtId="20" fontId="26" fillId="0" borderId="0" xfId="0" applyNumberFormat="1" applyFont="1" applyBorder="1"/>
    <xf numFmtId="0" fontId="26" fillId="0" borderId="0" xfId="0" applyFont="1" applyBorder="1" applyAlignment="1">
      <alignment horizontal="left" vertical="top" wrapText="1" indent="1"/>
    </xf>
    <xf numFmtId="0" fontId="26" fillId="0" borderId="0" xfId="0" applyFont="1" applyBorder="1" applyAlignment="1">
      <alignment vertical="top" wrapText="1"/>
    </xf>
    <xf numFmtId="0" fontId="26" fillId="0" borderId="0" xfId="0" applyFont="1" applyBorder="1" applyAlignment="1">
      <alignment horizontal="left" indent="2"/>
    </xf>
    <xf numFmtId="0" fontId="6" fillId="0" borderId="17" xfId="0" applyFont="1" applyBorder="1" applyAlignment="1">
      <alignment vertical="center"/>
    </xf>
    <xf numFmtId="0" fontId="7" fillId="0" borderId="8" xfId="0" applyFont="1" applyBorder="1" applyAlignment="1">
      <alignment horizontal="right" vertical="top"/>
    </xf>
    <xf numFmtId="0" fontId="7" fillId="0" borderId="16" xfId="0" applyFont="1" applyBorder="1"/>
    <xf numFmtId="0" fontId="15" fillId="0" borderId="0" xfId="0" applyFont="1" applyFill="1" applyAlignment="1">
      <alignment horizontal="left" vertical="center"/>
    </xf>
    <xf numFmtId="0" fontId="6" fillId="0" borderId="17" xfId="0" applyFont="1" applyBorder="1" applyAlignment="1">
      <alignment horizontal="right" vertical="center"/>
    </xf>
    <xf numFmtId="178" fontId="6" fillId="0" borderId="17" xfId="0" applyNumberFormat="1" applyFont="1" applyBorder="1"/>
    <xf numFmtId="1" fontId="6" fillId="0" borderId="17" xfId="0" applyNumberFormat="1" applyFont="1" applyBorder="1"/>
    <xf numFmtId="0" fontId="7" fillId="0" borderId="0" xfId="0" applyFont="1" applyBorder="1"/>
    <xf numFmtId="0" fontId="17" fillId="0" borderId="0" xfId="0" applyFont="1" applyBorder="1"/>
    <xf numFmtId="0" fontId="11" fillId="0" borderId="10" xfId="0" applyFont="1" applyBorder="1" applyAlignment="1">
      <alignment vertical="center"/>
    </xf>
    <xf numFmtId="0" fontId="19" fillId="0" borderId="0" xfId="0" applyFont="1" applyAlignment="1">
      <alignment horizontal="right" vertical="center"/>
    </xf>
    <xf numFmtId="0" fontId="13" fillId="0" borderId="31" xfId="0" applyFont="1" applyFill="1" applyBorder="1" applyAlignment="1">
      <alignment vertical="top"/>
    </xf>
    <xf numFmtId="0" fontId="13" fillId="0" borderId="29" xfId="0" applyFont="1" applyFill="1" applyBorder="1" applyAlignment="1">
      <alignment vertical="top"/>
    </xf>
    <xf numFmtId="0" fontId="7" fillId="0" borderId="32" xfId="0" applyFont="1" applyBorder="1" applyAlignment="1">
      <alignment horizontal="right" vertical="top"/>
    </xf>
    <xf numFmtId="0" fontId="20" fillId="0" borderId="8" xfId="0" applyFont="1" applyBorder="1" applyAlignment="1">
      <alignment horizontal="left" vertical="center"/>
    </xf>
    <xf numFmtId="177" fontId="22" fillId="0" borderId="8" xfId="0" applyNumberFormat="1" applyFont="1" applyFill="1" applyBorder="1" applyAlignment="1">
      <alignment horizontal="right" vertical="center"/>
    </xf>
    <xf numFmtId="0" fontId="3" fillId="0" borderId="0" xfId="0" applyFont="1" applyAlignment="1">
      <alignment horizontal="right" vertical="center"/>
    </xf>
    <xf numFmtId="0" fontId="26" fillId="0" borderId="0" xfId="0" applyFont="1" applyBorder="1" applyAlignment="1">
      <alignment vertical="top"/>
    </xf>
    <xf numFmtId="0" fontId="1" fillId="0" borderId="0" xfId="2">
      <alignment vertical="center"/>
    </xf>
    <xf numFmtId="0" fontId="11" fillId="0" borderId="0" xfId="2" applyFont="1" applyAlignment="1">
      <alignment vertical="center"/>
    </xf>
    <xf numFmtId="0" fontId="11" fillId="0" borderId="0" xfId="2" applyFont="1" applyAlignment="1">
      <alignment horizontal="left" vertical="center" indent="2"/>
    </xf>
    <xf numFmtId="0" fontId="11" fillId="0" borderId="0" xfId="2" applyFont="1" applyAlignment="1">
      <alignment horizontal="justify" vertical="center"/>
    </xf>
    <xf numFmtId="0" fontId="32" fillId="0" borderId="0" xfId="2" applyFont="1" applyAlignment="1">
      <alignment horizontal="justify" vertical="center"/>
    </xf>
    <xf numFmtId="0" fontId="1" fillId="0" borderId="28" xfId="2" applyBorder="1">
      <alignment vertical="center"/>
    </xf>
    <xf numFmtId="0" fontId="11" fillId="0" borderId="28" xfId="2" applyFont="1" applyBorder="1" applyAlignment="1">
      <alignment horizontal="justify" vertical="center" wrapText="1"/>
    </xf>
    <xf numFmtId="0" fontId="34" fillId="0" borderId="26" xfId="2" applyFont="1" applyBorder="1" applyAlignment="1">
      <alignment horizontal="center" vertical="center" wrapText="1"/>
    </xf>
    <xf numFmtId="0" fontId="11" fillId="0" borderId="26" xfId="2" applyFont="1" applyBorder="1" applyAlignment="1">
      <alignment horizontal="right" vertical="center" wrapText="1"/>
    </xf>
    <xf numFmtId="0" fontId="11" fillId="0" borderId="0" xfId="2" applyFont="1" applyBorder="1" applyAlignment="1">
      <alignment horizontal="justify" vertical="center" wrapText="1"/>
    </xf>
    <xf numFmtId="0" fontId="11" fillId="0" borderId="36" xfId="2" applyFont="1" applyBorder="1" applyAlignment="1">
      <alignment horizontal="justify" vertical="center" wrapText="1"/>
    </xf>
    <xf numFmtId="0" fontId="11" fillId="0" borderId="0" xfId="2" applyFont="1" applyBorder="1" applyAlignment="1">
      <alignment horizontal="right" vertical="center" wrapText="1"/>
    </xf>
    <xf numFmtId="0" fontId="11" fillId="0" borderId="35" xfId="2" applyFont="1" applyBorder="1" applyAlignment="1">
      <alignment horizontal="right" vertical="center" wrapText="1"/>
    </xf>
    <xf numFmtId="0" fontId="11" fillId="0" borderId="39" xfId="2" applyFont="1" applyBorder="1" applyAlignment="1">
      <alignment horizontal="justify" vertical="center" wrapText="1"/>
    </xf>
    <xf numFmtId="0" fontId="11" fillId="0" borderId="41" xfId="2" applyFont="1" applyBorder="1" applyAlignment="1">
      <alignment horizontal="justify" vertical="center" wrapText="1"/>
    </xf>
    <xf numFmtId="0" fontId="1" fillId="0" borderId="0" xfId="2" applyBorder="1">
      <alignment vertical="center"/>
    </xf>
    <xf numFmtId="0" fontId="1" fillId="0" borderId="46" xfId="2" applyBorder="1">
      <alignment vertical="center"/>
    </xf>
    <xf numFmtId="0" fontId="11" fillId="0" borderId="50" xfId="2" applyFont="1" applyBorder="1" applyAlignment="1">
      <alignment vertical="center" wrapText="1"/>
    </xf>
    <xf numFmtId="0" fontId="1" fillId="0" borderId="35" xfId="2" applyBorder="1" applyAlignment="1">
      <alignment vertical="top" wrapText="1"/>
    </xf>
    <xf numFmtId="0" fontId="11" fillId="0" borderId="28" xfId="2" applyFont="1" applyBorder="1" applyAlignment="1">
      <alignment vertical="center" wrapText="1"/>
    </xf>
    <xf numFmtId="0" fontId="11" fillId="0" borderId="49" xfId="2" applyFont="1" applyBorder="1" applyAlignment="1">
      <alignment horizontal="right" vertical="center" wrapText="1"/>
    </xf>
    <xf numFmtId="0" fontId="11" fillId="0" borderId="51" xfId="2" applyFont="1" applyBorder="1" applyAlignment="1">
      <alignment vertical="center" wrapText="1"/>
    </xf>
    <xf numFmtId="0" fontId="11" fillId="0" borderId="34" xfId="2" applyFont="1" applyBorder="1" applyAlignment="1">
      <alignment horizontal="right" vertical="center" wrapText="1"/>
    </xf>
    <xf numFmtId="0" fontId="11" fillId="0" borderId="52" xfId="2" applyFont="1" applyBorder="1" applyAlignment="1">
      <alignment horizontal="right" vertical="center" wrapText="1"/>
    </xf>
    <xf numFmtId="0" fontId="11" fillId="0" borderId="55" xfId="2" applyFont="1" applyBorder="1" applyAlignment="1">
      <alignment vertical="center" wrapText="1"/>
    </xf>
    <xf numFmtId="0" fontId="32" fillId="0" borderId="0" xfId="2" applyFont="1" applyBorder="1" applyAlignment="1">
      <alignment horizontal="justify" vertical="center" wrapText="1"/>
    </xf>
    <xf numFmtId="0" fontId="11" fillId="0" borderId="36" xfId="2" applyFont="1" applyBorder="1" applyAlignment="1">
      <alignment vertical="center" wrapText="1"/>
    </xf>
    <xf numFmtId="0" fontId="32" fillId="0" borderId="35" xfId="2" applyFont="1" applyBorder="1" applyAlignment="1">
      <alignment vertical="center" wrapText="1"/>
    </xf>
    <xf numFmtId="0" fontId="32" fillId="0" borderId="36" xfId="2" applyFont="1" applyBorder="1" applyAlignment="1">
      <alignment vertical="center" wrapText="1"/>
    </xf>
    <xf numFmtId="0" fontId="11" fillId="0" borderId="35" xfId="2" applyFont="1" applyBorder="1" applyAlignment="1">
      <alignment vertical="center" wrapText="1"/>
    </xf>
    <xf numFmtId="0" fontId="11" fillId="0" borderId="58" xfId="2" applyFont="1" applyBorder="1" applyAlignment="1">
      <alignment vertical="center" wrapText="1"/>
    </xf>
    <xf numFmtId="0" fontId="11" fillId="0" borderId="57" xfId="2" applyFont="1" applyBorder="1" applyAlignment="1">
      <alignment vertical="center" wrapText="1"/>
    </xf>
    <xf numFmtId="0" fontId="11" fillId="0" borderId="0" xfId="2" applyFont="1" applyBorder="1" applyAlignment="1">
      <alignment vertical="center" wrapText="1"/>
    </xf>
    <xf numFmtId="0" fontId="32" fillId="0" borderId="0" xfId="2" applyFont="1" applyBorder="1" applyAlignment="1">
      <alignment horizontal="center" vertical="center" wrapText="1"/>
    </xf>
    <xf numFmtId="0" fontId="32" fillId="0" borderId="35" xfId="2" applyFont="1" applyBorder="1" applyAlignment="1">
      <alignment horizontal="center" vertical="center" wrapText="1"/>
    </xf>
    <xf numFmtId="0" fontId="32" fillId="0" borderId="35" xfId="2" applyFont="1" applyBorder="1" applyAlignment="1">
      <alignment horizontal="justify" vertical="center" wrapText="1"/>
    </xf>
    <xf numFmtId="0" fontId="32" fillId="0" borderId="35" xfId="2" applyFont="1" applyBorder="1" applyAlignment="1">
      <alignment horizontal="left" vertical="center" wrapText="1"/>
    </xf>
    <xf numFmtId="0" fontId="11" fillId="0" borderId="56" xfId="2" applyFont="1" applyBorder="1" applyAlignment="1">
      <alignment horizontal="right" vertical="center" wrapText="1"/>
    </xf>
    <xf numFmtId="0" fontId="11" fillId="0" borderId="58" xfId="2" applyFont="1" applyBorder="1" applyAlignment="1">
      <alignment horizontal="center" vertical="center" wrapText="1"/>
    </xf>
    <xf numFmtId="0" fontId="11" fillId="0" borderId="45" xfId="2" applyFont="1" applyBorder="1" applyAlignment="1">
      <alignment horizontal="center" vertical="center" wrapText="1"/>
    </xf>
    <xf numFmtId="0" fontId="12" fillId="0" borderId="0" xfId="2" applyFont="1" applyAlignment="1">
      <alignment horizontal="left" vertical="center"/>
    </xf>
    <xf numFmtId="0" fontId="37" fillId="0" borderId="0" xfId="2" applyFont="1" applyAlignment="1">
      <alignment horizontal="justify" vertical="center" wrapText="1"/>
    </xf>
    <xf numFmtId="0" fontId="33" fillId="0" borderId="0" xfId="2" applyFont="1" applyAlignment="1">
      <alignment vertical="center" wrapText="1"/>
    </xf>
    <xf numFmtId="0" fontId="11" fillId="0" borderId="61" xfId="2" applyFont="1" applyBorder="1" applyAlignment="1">
      <alignment vertical="center" wrapText="1"/>
    </xf>
    <xf numFmtId="0" fontId="11" fillId="0" borderId="37" xfId="2" applyFont="1" applyBorder="1" applyAlignment="1">
      <alignment vertical="center" wrapText="1"/>
    </xf>
    <xf numFmtId="0" fontId="39" fillId="0" borderId="0" xfId="2" applyFont="1" applyAlignment="1">
      <alignment horizontal="left" vertical="center"/>
    </xf>
    <xf numFmtId="0" fontId="1" fillId="0" borderId="0" xfId="3">
      <alignment vertical="center"/>
    </xf>
    <xf numFmtId="0" fontId="40" fillId="0" borderId="0" xfId="3" applyFont="1">
      <alignment vertical="center"/>
    </xf>
    <xf numFmtId="0" fontId="1" fillId="0" borderId="71" xfId="3" applyBorder="1" applyAlignment="1">
      <alignment horizontal="center" vertical="center"/>
    </xf>
    <xf numFmtId="0" fontId="1" fillId="0" borderId="74" xfId="3" applyBorder="1" applyAlignment="1">
      <alignment horizontal="center" vertical="center"/>
    </xf>
    <xf numFmtId="0" fontId="1" fillId="0" borderId="0" xfId="3" applyAlignment="1">
      <alignment horizontal="center" vertical="center"/>
    </xf>
    <xf numFmtId="57" fontId="1" fillId="0" borderId="72" xfId="3" applyNumberFormat="1" applyBorder="1" applyAlignment="1">
      <alignment horizontal="center" vertical="center"/>
    </xf>
    <xf numFmtId="0" fontId="1" fillId="0" borderId="0" xfId="3" applyAlignment="1">
      <alignment horizontal="right" vertical="center"/>
    </xf>
    <xf numFmtId="0" fontId="41" fillId="0" borderId="0" xfId="3" applyFont="1">
      <alignment vertical="center"/>
    </xf>
    <xf numFmtId="0" fontId="11" fillId="0" borderId="58" xfId="2" applyFont="1" applyBorder="1" applyAlignment="1">
      <alignment horizontal="right" vertical="center" wrapText="1"/>
    </xf>
    <xf numFmtId="0" fontId="11" fillId="0" borderId="77" xfId="2" applyFont="1" applyFill="1" applyBorder="1" applyAlignment="1">
      <alignment horizontal="center" vertical="center" wrapText="1"/>
    </xf>
    <xf numFmtId="0" fontId="11" fillId="0" borderId="77" xfId="2" applyFont="1" applyFill="1" applyBorder="1" applyAlignment="1">
      <alignment vertical="center" wrapText="1"/>
    </xf>
    <xf numFmtId="0" fontId="11" fillId="0" borderId="44" xfId="2" applyFont="1" applyFill="1" applyBorder="1" applyAlignment="1">
      <alignment vertical="center" wrapText="1"/>
    </xf>
    <xf numFmtId="0" fontId="11" fillId="0" borderId="46" xfId="2" applyFont="1" applyFill="1" applyBorder="1" applyAlignment="1">
      <alignment vertical="center" wrapText="1"/>
    </xf>
    <xf numFmtId="0" fontId="11" fillId="0" borderId="34" xfId="2" applyFont="1" applyFill="1" applyBorder="1" applyAlignment="1">
      <alignment vertical="center" wrapText="1"/>
    </xf>
    <xf numFmtId="0" fontId="11" fillId="0" borderId="55" xfId="2" applyFont="1" applyFill="1" applyBorder="1" applyAlignment="1">
      <alignment vertical="center" wrapText="1"/>
    </xf>
    <xf numFmtId="0" fontId="0" fillId="0" borderId="0" xfId="3" applyFont="1">
      <alignment vertical="center"/>
    </xf>
    <xf numFmtId="0" fontId="43" fillId="0" borderId="0" xfId="3" applyFont="1">
      <alignment vertical="center"/>
    </xf>
    <xf numFmtId="0" fontId="11" fillId="0" borderId="45" xfId="2" applyFont="1" applyBorder="1" applyAlignment="1">
      <alignment horizontal="right" vertical="center" wrapText="1"/>
    </xf>
    <xf numFmtId="0" fontId="11" fillId="0" borderId="46" xfId="2" applyFont="1" applyBorder="1" applyAlignment="1">
      <alignment vertical="center" wrapText="1"/>
    </xf>
    <xf numFmtId="0" fontId="44" fillId="0" borderId="0" xfId="3" applyFont="1">
      <alignment vertical="center"/>
    </xf>
    <xf numFmtId="0" fontId="1" fillId="0" borderId="0" xfId="3" applyAlignment="1">
      <alignment vertical="center" wrapText="1"/>
    </xf>
    <xf numFmtId="57" fontId="1" fillId="0" borderId="74" xfId="3" applyNumberFormat="1" applyBorder="1" applyAlignment="1">
      <alignment horizontal="center" vertical="center"/>
    </xf>
    <xf numFmtId="0" fontId="47" fillId="0" borderId="82" xfId="3" applyFont="1" applyBorder="1" applyAlignment="1">
      <alignment horizontal="center" vertical="center"/>
    </xf>
    <xf numFmtId="0" fontId="47" fillId="0" borderId="83" xfId="3" applyFont="1" applyBorder="1" applyAlignment="1">
      <alignment horizontal="center" vertical="center"/>
    </xf>
    <xf numFmtId="0" fontId="44" fillId="0" borderId="77" xfId="3" applyFont="1" applyBorder="1" applyAlignment="1">
      <alignment horizontal="center" vertical="center"/>
    </xf>
    <xf numFmtId="3" fontId="3" fillId="0" borderId="47" xfId="2" applyNumberFormat="1" applyFont="1" applyBorder="1" applyAlignment="1">
      <alignment horizontal="center" vertical="center" wrapText="1"/>
    </xf>
    <xf numFmtId="3" fontId="3" fillId="0" borderId="40" xfId="2" applyNumberFormat="1" applyFont="1" applyBorder="1" applyAlignment="1">
      <alignment horizontal="center" vertical="center" wrapText="1"/>
    </xf>
    <xf numFmtId="3" fontId="3" fillId="0" borderId="35" xfId="2" applyNumberFormat="1" applyFont="1" applyBorder="1" applyAlignment="1">
      <alignment horizontal="center" vertical="center" wrapText="1"/>
    </xf>
    <xf numFmtId="0" fontId="41" fillId="0" borderId="70" xfId="3" applyFont="1" applyBorder="1">
      <alignment vertical="center"/>
    </xf>
    <xf numFmtId="0" fontId="41" fillId="0" borderId="69" xfId="3" applyFont="1" applyBorder="1">
      <alignment vertical="center"/>
    </xf>
    <xf numFmtId="0" fontId="41" fillId="0" borderId="71" xfId="3" applyFont="1" applyBorder="1">
      <alignment vertical="center"/>
    </xf>
    <xf numFmtId="179" fontId="49" fillId="0" borderId="0" xfId="0" applyNumberFormat="1" applyFont="1" applyBorder="1" applyAlignment="1"/>
    <xf numFmtId="179" fontId="26" fillId="0" borderId="0" xfId="0" applyNumberFormat="1" applyFont="1" applyBorder="1" applyAlignment="1"/>
    <xf numFmtId="0" fontId="0" fillId="0" borderId="0" xfId="0" applyAlignment="1">
      <alignment horizontal="left" indent="1"/>
    </xf>
    <xf numFmtId="0" fontId="41" fillId="4" borderId="69" xfId="3" applyFont="1" applyFill="1" applyBorder="1">
      <alignment vertical="center"/>
    </xf>
    <xf numFmtId="0" fontId="41" fillId="4" borderId="71" xfId="3" applyFont="1" applyFill="1" applyBorder="1">
      <alignment vertical="center"/>
    </xf>
    <xf numFmtId="0" fontId="41" fillId="4" borderId="73" xfId="3" applyFont="1" applyFill="1" applyBorder="1">
      <alignment vertical="center"/>
    </xf>
    <xf numFmtId="0" fontId="41" fillId="4" borderId="72" xfId="3" applyFont="1" applyFill="1" applyBorder="1">
      <alignment vertical="center"/>
    </xf>
    <xf numFmtId="0" fontId="41" fillId="4" borderId="74" xfId="3" applyFont="1" applyFill="1" applyBorder="1">
      <alignment vertical="center"/>
    </xf>
    <xf numFmtId="0" fontId="11" fillId="4" borderId="0" xfId="2" applyFont="1" applyFill="1" applyBorder="1" applyAlignment="1">
      <alignment horizontal="right" vertical="center" wrapText="1"/>
    </xf>
    <xf numFmtId="0" fontId="11" fillId="4" borderId="34" xfId="2" applyFont="1" applyFill="1" applyBorder="1" applyAlignment="1">
      <alignment horizontal="right" vertical="center" wrapText="1"/>
    </xf>
    <xf numFmtId="0" fontId="11" fillId="4" borderId="44" xfId="2" applyFont="1" applyFill="1" applyBorder="1" applyAlignment="1">
      <alignment vertical="center" wrapText="1"/>
    </xf>
    <xf numFmtId="0" fontId="11" fillId="4" borderId="34" xfId="2" applyFont="1" applyFill="1" applyBorder="1" applyAlignment="1">
      <alignment vertical="center" wrapText="1"/>
    </xf>
    <xf numFmtId="0" fontId="7" fillId="4" borderId="8" xfId="0" applyFont="1" applyFill="1" applyBorder="1" applyAlignment="1">
      <alignment vertical="top"/>
    </xf>
    <xf numFmtId="0" fontId="11" fillId="4" borderId="4" xfId="0" applyFont="1" applyFill="1" applyBorder="1" applyAlignment="1">
      <alignment vertical="top"/>
    </xf>
    <xf numFmtId="0" fontId="6" fillId="4" borderId="6" xfId="0" applyFont="1" applyFill="1" applyBorder="1" applyAlignment="1">
      <alignment vertical="top"/>
    </xf>
    <xf numFmtId="177" fontId="6" fillId="4" borderId="4" xfId="0" applyNumberFormat="1" applyFont="1" applyFill="1" applyBorder="1" applyAlignment="1">
      <alignment horizontal="center" vertical="top"/>
    </xf>
    <xf numFmtId="0" fontId="50" fillId="0" borderId="0" xfId="0" applyFont="1"/>
    <xf numFmtId="0" fontId="0" fillId="0" borderId="0" xfId="0" applyAlignment="1">
      <alignment horizontal="left" indent="2"/>
    </xf>
    <xf numFmtId="0" fontId="7" fillId="0" borderId="6" xfId="0" applyFont="1" applyBorder="1" applyAlignment="1">
      <alignment horizontal="center" vertical="top"/>
    </xf>
    <xf numFmtId="0" fontId="8" fillId="0" borderId="8" xfId="0" applyFont="1" applyBorder="1" applyAlignment="1">
      <alignment horizontal="center" vertical="center"/>
    </xf>
    <xf numFmtId="0" fontId="8" fillId="0" borderId="10" xfId="0" applyFont="1" applyBorder="1" applyAlignment="1">
      <alignment horizontal="center" vertical="center"/>
    </xf>
    <xf numFmtId="0" fontId="8" fillId="0" borderId="0" xfId="0" applyFont="1" applyBorder="1" applyAlignment="1">
      <alignment horizontal="center" vertical="center"/>
    </xf>
    <xf numFmtId="0" fontId="5" fillId="0" borderId="0" xfId="0" applyFont="1" applyAlignment="1">
      <alignment horizontal="center"/>
    </xf>
    <xf numFmtId="0" fontId="11" fillId="0" borderId="37" xfId="2" applyFont="1" applyFill="1" applyBorder="1" applyAlignment="1">
      <alignment vertical="center" wrapText="1"/>
    </xf>
    <xf numFmtId="0" fontId="0" fillId="0" borderId="0" xfId="0" applyAlignment="1">
      <alignment horizontal="left" indent="3"/>
    </xf>
    <xf numFmtId="0" fontId="1" fillId="0" borderId="71" xfId="3" applyBorder="1" applyAlignment="1">
      <alignment horizontal="center" vertical="center"/>
    </xf>
    <xf numFmtId="0" fontId="41" fillId="0" borderId="0" xfId="3" applyFont="1" applyAlignment="1">
      <alignment vertical="center"/>
    </xf>
    <xf numFmtId="180" fontId="41" fillId="0" borderId="0" xfId="3" applyNumberFormat="1" applyFont="1" applyAlignment="1">
      <alignment horizontal="left" vertical="center"/>
    </xf>
    <xf numFmtId="0" fontId="46" fillId="4" borderId="0" xfId="3" applyFont="1" applyFill="1" applyAlignment="1">
      <alignment horizontal="center" vertical="center"/>
    </xf>
    <xf numFmtId="0" fontId="41" fillId="4" borderId="85" xfId="3" applyFont="1" applyFill="1" applyBorder="1">
      <alignment vertical="center"/>
    </xf>
    <xf numFmtId="57" fontId="1" fillId="0" borderId="86" xfId="3" applyNumberFormat="1" applyBorder="1" applyAlignment="1">
      <alignment horizontal="center" vertical="center"/>
    </xf>
    <xf numFmtId="57" fontId="1" fillId="0" borderId="87" xfId="3" applyNumberFormat="1" applyBorder="1" applyAlignment="1">
      <alignment horizontal="center" vertical="center"/>
    </xf>
    <xf numFmtId="0" fontId="6" fillId="0" borderId="7" xfId="0" applyFont="1" applyBorder="1" applyAlignment="1">
      <alignment vertical="top"/>
    </xf>
    <xf numFmtId="0" fontId="0" fillId="0" borderId="0" xfId="0" applyFont="1" applyAlignment="1">
      <alignment horizontal="left" indent="2"/>
    </xf>
    <xf numFmtId="0" fontId="0" fillId="0" borderId="0" xfId="0" applyAlignment="1">
      <alignment horizontal="left" vertical="center"/>
    </xf>
    <xf numFmtId="0" fontId="0" fillId="0" borderId="0" xfId="0" applyAlignment="1">
      <alignment vertical="center"/>
    </xf>
    <xf numFmtId="0" fontId="0" fillId="0" borderId="0" xfId="0" applyAlignment="1">
      <alignment horizontal="left" vertical="center" indent="2"/>
    </xf>
    <xf numFmtId="0" fontId="26" fillId="0" borderId="0" xfId="0" applyFont="1" applyBorder="1" applyAlignment="1">
      <alignment horizontal="left" vertical="top" wrapText="1"/>
    </xf>
    <xf numFmtId="0" fontId="26" fillId="0" borderId="0" xfId="0" applyFont="1" applyBorder="1" applyAlignment="1">
      <alignment horizontal="left" vertical="center" wrapText="1" indent="1"/>
    </xf>
    <xf numFmtId="0" fontId="26" fillId="0" borderId="0" xfId="0" applyFont="1" applyBorder="1" applyAlignment="1">
      <alignment horizontal="left" vertical="center" indent="1"/>
    </xf>
    <xf numFmtId="0" fontId="24" fillId="0" borderId="16" xfId="0" applyFont="1" applyBorder="1" applyAlignment="1">
      <alignment horizontal="center" vertical="center"/>
    </xf>
    <xf numFmtId="0" fontId="24" fillId="0" borderId="21" xfId="0" applyFont="1" applyBorder="1" applyAlignment="1">
      <alignment horizontal="center" vertical="center"/>
    </xf>
    <xf numFmtId="0" fontId="26" fillId="0" borderId="0" xfId="0" applyFont="1" applyBorder="1" applyAlignment="1">
      <alignment horizontal="center" vertical="top"/>
    </xf>
    <xf numFmtId="0" fontId="23" fillId="0" borderId="0" xfId="0" applyFont="1" applyBorder="1" applyAlignment="1">
      <alignment horizontal="center"/>
    </xf>
    <xf numFmtId="0" fontId="26" fillId="0" borderId="0" xfId="0" applyFont="1" applyBorder="1" applyAlignment="1">
      <alignment horizontal="left" wrapText="1"/>
    </xf>
    <xf numFmtId="0" fontId="21" fillId="0" borderId="0" xfId="0" applyFont="1" applyBorder="1" applyAlignment="1">
      <alignment horizontal="left" vertical="top" wrapText="1" indent="1"/>
    </xf>
    <xf numFmtId="0" fontId="26" fillId="0" borderId="0" xfId="0" applyFont="1" applyBorder="1" applyAlignment="1">
      <alignment horizontal="right"/>
    </xf>
    <xf numFmtId="0" fontId="26" fillId="0" borderId="0" xfId="0" applyFont="1" applyBorder="1" applyAlignment="1">
      <alignment horizontal="right" vertical="top"/>
    </xf>
    <xf numFmtId="5" fontId="48" fillId="0" borderId="21" xfId="1" applyNumberFormat="1" applyFont="1" applyBorder="1" applyAlignment="1">
      <alignment horizontal="right" vertical="center" indent="1"/>
    </xf>
    <xf numFmtId="5" fontId="48" fillId="0" borderId="22" xfId="1" applyNumberFormat="1" applyFont="1" applyBorder="1" applyAlignment="1">
      <alignment horizontal="right" vertical="center" indent="1"/>
    </xf>
    <xf numFmtId="5" fontId="48" fillId="0" borderId="20" xfId="1" applyNumberFormat="1" applyFont="1" applyBorder="1" applyAlignment="1">
      <alignment horizontal="right" vertical="center" indent="1"/>
    </xf>
    <xf numFmtId="0" fontId="9" fillId="0" borderId="0" xfId="0" applyFont="1" applyBorder="1" applyAlignment="1">
      <alignment horizontal="center" vertical="top" wrapText="1"/>
    </xf>
    <xf numFmtId="0" fontId="1" fillId="0" borderId="75" xfId="3" applyBorder="1" applyAlignment="1">
      <alignment horizontal="center" vertical="center"/>
    </xf>
    <xf numFmtId="0" fontId="1" fillId="0" borderId="71" xfId="3" applyBorder="1" applyAlignment="1">
      <alignment horizontal="center" vertical="center"/>
    </xf>
    <xf numFmtId="0" fontId="40" fillId="4" borderId="75" xfId="3" applyFont="1" applyFill="1" applyBorder="1" applyAlignment="1">
      <alignment horizontal="center" vertical="center" wrapText="1"/>
    </xf>
    <xf numFmtId="0" fontId="40" fillId="4" borderId="78" xfId="3" applyFont="1" applyFill="1" applyBorder="1" applyAlignment="1">
      <alignment horizontal="center" vertical="center" wrapText="1"/>
    </xf>
    <xf numFmtId="0" fontId="40" fillId="4" borderId="79" xfId="3" applyFont="1" applyFill="1" applyBorder="1" applyAlignment="1">
      <alignment horizontal="center" vertical="center" wrapText="1"/>
    </xf>
    <xf numFmtId="0" fontId="40" fillId="4" borderId="71" xfId="3" applyFont="1" applyFill="1" applyBorder="1" applyAlignment="1">
      <alignment horizontal="center" vertical="center" wrapText="1"/>
    </xf>
    <xf numFmtId="0" fontId="40" fillId="4" borderId="80" xfId="3" applyFont="1" applyFill="1" applyBorder="1" applyAlignment="1">
      <alignment horizontal="center" vertical="center" wrapText="1"/>
    </xf>
    <xf numFmtId="0" fontId="40" fillId="4" borderId="81" xfId="3" applyFont="1" applyFill="1" applyBorder="1" applyAlignment="1">
      <alignment horizontal="center" vertical="center" wrapText="1"/>
    </xf>
    <xf numFmtId="0" fontId="1" fillId="0" borderId="78" xfId="3" applyBorder="1" applyAlignment="1">
      <alignment horizontal="center" vertical="center"/>
    </xf>
    <xf numFmtId="0" fontId="1" fillId="0" borderId="80" xfId="3" applyBorder="1" applyAlignment="1">
      <alignment horizontal="center" vertical="center"/>
    </xf>
    <xf numFmtId="0" fontId="41" fillId="0" borderId="0" xfId="3" applyFont="1" applyAlignment="1">
      <alignment horizontal="right" vertical="center"/>
    </xf>
    <xf numFmtId="38" fontId="21" fillId="0" borderId="45" xfId="1" applyFont="1" applyBorder="1" applyAlignment="1">
      <alignment horizontal="right" vertical="center" wrapText="1"/>
    </xf>
    <xf numFmtId="38" fontId="21" fillId="0" borderId="44" xfId="1" applyFont="1" applyBorder="1" applyAlignment="1">
      <alignment horizontal="right" vertical="center" wrapText="1"/>
    </xf>
    <xf numFmtId="0" fontId="11" fillId="0" borderId="45" xfId="2" applyFont="1" applyBorder="1" applyAlignment="1">
      <alignment horizontal="right" vertical="center" wrapText="1"/>
    </xf>
    <xf numFmtId="0" fontId="11" fillId="0" borderId="56" xfId="2" applyFont="1" applyBorder="1" applyAlignment="1">
      <alignment horizontal="right" vertical="center" wrapText="1"/>
    </xf>
    <xf numFmtId="0" fontId="21" fillId="0" borderId="47" xfId="2" applyFont="1" applyBorder="1" applyAlignment="1">
      <alignment horizontal="right" vertical="center" wrapText="1"/>
    </xf>
    <xf numFmtId="0" fontId="21" fillId="0" borderId="48" xfId="2" applyFont="1" applyBorder="1" applyAlignment="1">
      <alignment horizontal="right" vertical="center" wrapText="1"/>
    </xf>
    <xf numFmtId="0" fontId="11" fillId="0" borderId="26" xfId="2" applyFont="1" applyBorder="1" applyAlignment="1">
      <alignment horizontal="center" vertical="center" wrapText="1"/>
    </xf>
    <xf numFmtId="0" fontId="11" fillId="0" borderId="28" xfId="2" applyFont="1" applyBorder="1" applyAlignment="1">
      <alignment horizontal="center" vertical="center" wrapText="1"/>
    </xf>
    <xf numFmtId="0" fontId="11" fillId="0" borderId="47" xfId="2" applyFont="1" applyBorder="1" applyAlignment="1">
      <alignment horizontal="center" vertical="center" wrapText="1"/>
    </xf>
    <xf numFmtId="0" fontId="11" fillId="0" borderId="48" xfId="2" applyFont="1" applyBorder="1" applyAlignment="1">
      <alignment horizontal="center" vertical="center" wrapText="1"/>
    </xf>
    <xf numFmtId="0" fontId="11" fillId="0" borderId="59" xfId="2" applyFont="1" applyBorder="1" applyAlignment="1">
      <alignment horizontal="center" vertical="center" wrapText="1"/>
    </xf>
    <xf numFmtId="0" fontId="11" fillId="0" borderId="44" xfId="2" applyFont="1" applyBorder="1" applyAlignment="1">
      <alignment horizontal="center" vertical="center" wrapText="1"/>
    </xf>
    <xf numFmtId="0" fontId="11" fillId="0" borderId="60" xfId="2" applyFont="1" applyBorder="1" applyAlignment="1">
      <alignment horizontal="center" vertical="center" wrapText="1"/>
    </xf>
    <xf numFmtId="0" fontId="11" fillId="0" borderId="46" xfId="2" applyFont="1" applyBorder="1" applyAlignment="1">
      <alignment horizontal="center" vertical="center" wrapText="1"/>
    </xf>
    <xf numFmtId="0" fontId="11" fillId="0" borderId="45" xfId="2" applyFont="1" applyBorder="1" applyAlignment="1">
      <alignment horizontal="center" vertical="center" wrapText="1"/>
    </xf>
    <xf numFmtId="0" fontId="11" fillId="0" borderId="35" xfId="2" applyFont="1" applyBorder="1" applyAlignment="1">
      <alignment horizontal="center" vertical="center" wrapText="1"/>
    </xf>
    <xf numFmtId="0" fontId="11" fillId="0" borderId="36" xfId="2" applyFont="1" applyBorder="1" applyAlignment="1">
      <alignment horizontal="center" vertical="center" wrapText="1"/>
    </xf>
    <xf numFmtId="0" fontId="11" fillId="0" borderId="56" xfId="2" applyFont="1" applyBorder="1" applyAlignment="1">
      <alignment horizontal="center" vertical="center" wrapText="1"/>
    </xf>
    <xf numFmtId="0" fontId="11" fillId="0" borderId="55" xfId="2" applyFont="1" applyBorder="1" applyAlignment="1">
      <alignment horizontal="center" vertical="center" wrapText="1"/>
    </xf>
    <xf numFmtId="0" fontId="11" fillId="0" borderId="57" xfId="2" applyFont="1" applyBorder="1" applyAlignment="1">
      <alignment horizontal="center" vertical="center" wrapText="1"/>
    </xf>
    <xf numFmtId="0" fontId="11" fillId="0" borderId="43" xfId="2" applyFont="1" applyBorder="1" applyAlignment="1">
      <alignment horizontal="center" vertical="center" wrapText="1"/>
    </xf>
    <xf numFmtId="0" fontId="11" fillId="0" borderId="42" xfId="2" applyFont="1" applyBorder="1" applyAlignment="1">
      <alignment horizontal="center" vertical="center" wrapText="1"/>
    </xf>
    <xf numFmtId="0" fontId="11" fillId="0" borderId="46" xfId="2" applyFont="1" applyBorder="1" applyAlignment="1">
      <alignment horizontal="left" vertical="center" wrapText="1"/>
    </xf>
    <xf numFmtId="0" fontId="11" fillId="0" borderId="55" xfId="2" applyFont="1" applyBorder="1" applyAlignment="1">
      <alignment horizontal="left" vertical="center" wrapText="1"/>
    </xf>
    <xf numFmtId="0" fontId="11" fillId="0" borderId="0" xfId="2" applyFont="1" applyAlignment="1">
      <alignment horizontal="left" vertical="center"/>
    </xf>
    <xf numFmtId="0" fontId="32" fillId="0" borderId="45" xfId="2" applyFont="1" applyBorder="1" applyAlignment="1">
      <alignment horizontal="center" vertical="center" wrapText="1"/>
    </xf>
    <xf numFmtId="0" fontId="32" fillId="0" borderId="46" xfId="2" applyFont="1" applyBorder="1" applyAlignment="1">
      <alignment horizontal="center" vertical="center" wrapText="1"/>
    </xf>
    <xf numFmtId="0" fontId="12" fillId="0" borderId="0" xfId="2" applyFont="1" applyAlignment="1">
      <alignment horizontal="left" vertical="center"/>
    </xf>
    <xf numFmtId="0" fontId="34" fillId="0" borderId="26" xfId="2" applyFont="1" applyBorder="1" applyAlignment="1">
      <alignment horizontal="center" vertical="center" wrapText="1"/>
    </xf>
    <xf numFmtId="0" fontId="34" fillId="0" borderId="27" xfId="2" applyFont="1" applyBorder="1" applyAlignment="1">
      <alignment horizontal="center" vertical="center" wrapText="1"/>
    </xf>
    <xf numFmtId="0" fontId="11" fillId="0" borderId="27" xfId="2" applyFont="1" applyBorder="1" applyAlignment="1">
      <alignment horizontal="center" vertical="center" wrapText="1"/>
    </xf>
    <xf numFmtId="0" fontId="11" fillId="0" borderId="0" xfId="2" applyFont="1" applyBorder="1" applyAlignment="1">
      <alignment horizontal="center" vertical="center" wrapText="1"/>
    </xf>
    <xf numFmtId="0" fontId="11" fillId="0" borderId="34" xfId="2" applyFont="1" applyBorder="1" applyAlignment="1">
      <alignment horizontal="center" vertical="center" wrapText="1"/>
    </xf>
    <xf numFmtId="0" fontId="34" fillId="0" borderId="45" xfId="2" applyFont="1" applyBorder="1" applyAlignment="1">
      <alignment horizontal="center" vertical="center" wrapText="1"/>
    </xf>
    <xf numFmtId="0" fontId="34" fillId="0" borderId="46" xfId="2" applyFont="1" applyBorder="1" applyAlignment="1">
      <alignment horizontal="center" vertical="center" wrapText="1"/>
    </xf>
    <xf numFmtId="0" fontId="34" fillId="0" borderId="35" xfId="2" applyFont="1" applyBorder="1" applyAlignment="1">
      <alignment horizontal="center" vertical="center" wrapText="1"/>
    </xf>
    <xf numFmtId="0" fontId="34" fillId="0" borderId="36" xfId="2" applyFont="1" applyBorder="1" applyAlignment="1">
      <alignment horizontal="center" vertical="center" wrapText="1"/>
    </xf>
    <xf numFmtId="0" fontId="34" fillId="0" borderId="56" xfId="2" applyFont="1" applyBorder="1" applyAlignment="1">
      <alignment horizontal="center" vertical="center" wrapText="1"/>
    </xf>
    <xf numFmtId="0" fontId="34" fillId="0" borderId="55" xfId="2" applyFont="1" applyBorder="1" applyAlignment="1">
      <alignment horizontal="center" vertical="center" wrapText="1"/>
    </xf>
    <xf numFmtId="0" fontId="11" fillId="0" borderId="38" xfId="2" applyFont="1" applyBorder="1" applyAlignment="1">
      <alignment horizontal="center" vertical="center" wrapText="1"/>
    </xf>
    <xf numFmtId="0" fontId="11" fillId="0" borderId="37" xfId="2" applyFont="1" applyBorder="1" applyAlignment="1">
      <alignment horizontal="center" vertical="center" wrapText="1"/>
    </xf>
    <xf numFmtId="0" fontId="33" fillId="0" borderId="0" xfId="2" applyFont="1" applyBorder="1" applyAlignment="1">
      <alignment vertical="center" wrapText="1"/>
    </xf>
    <xf numFmtId="0" fontId="38" fillId="0" borderId="0" xfId="2" applyFont="1" applyAlignment="1">
      <alignment horizontal="center" vertical="center"/>
    </xf>
    <xf numFmtId="0" fontId="11" fillId="0" borderId="54" xfId="2" applyFont="1" applyBorder="1" applyAlignment="1">
      <alignment horizontal="center" vertical="center" wrapText="1"/>
    </xf>
    <xf numFmtId="0" fontId="11" fillId="0" borderId="53" xfId="2" applyFont="1" applyBorder="1" applyAlignment="1">
      <alignment horizontal="center" vertical="center" wrapText="1"/>
    </xf>
    <xf numFmtId="0" fontId="11" fillId="0" borderId="58" xfId="2" applyFont="1" applyBorder="1" applyAlignment="1">
      <alignment horizontal="center" vertical="center" wrapText="1"/>
    </xf>
    <xf numFmtId="0" fontId="11" fillId="0" borderId="40" xfId="2" applyFont="1" applyBorder="1" applyAlignment="1">
      <alignment horizontal="center" vertical="center" wrapText="1"/>
    </xf>
    <xf numFmtId="0" fontId="11" fillId="0" borderId="65" xfId="2" applyFont="1" applyBorder="1" applyAlignment="1">
      <alignment horizontal="center" vertical="center" wrapText="1"/>
    </xf>
    <xf numFmtId="0" fontId="11" fillId="0" borderId="44" xfId="2" applyFont="1" applyBorder="1" applyAlignment="1">
      <alignment horizontal="left" vertical="center" wrapText="1"/>
    </xf>
    <xf numFmtId="0" fontId="11" fillId="0" borderId="0" xfId="2" applyFont="1" applyBorder="1" applyAlignment="1">
      <alignment horizontal="left" vertical="center" wrapText="1"/>
    </xf>
    <xf numFmtId="0" fontId="11" fillId="0" borderId="36" xfId="2" applyFont="1" applyBorder="1" applyAlignment="1">
      <alignment horizontal="left" vertical="center" wrapText="1"/>
    </xf>
    <xf numFmtId="0" fontId="11" fillId="0" borderId="34" xfId="2" applyFont="1" applyBorder="1" applyAlignment="1">
      <alignment horizontal="left" vertical="center" wrapText="1"/>
    </xf>
    <xf numFmtId="0" fontId="11" fillId="4" borderId="63" xfId="2" applyFont="1" applyFill="1" applyBorder="1" applyAlignment="1">
      <alignment horizontal="justify" vertical="center" wrapText="1"/>
    </xf>
    <xf numFmtId="0" fontId="11" fillId="3" borderId="42" xfId="2" applyFont="1" applyFill="1" applyBorder="1" applyAlignment="1">
      <alignment horizontal="justify" vertical="center" wrapText="1"/>
    </xf>
    <xf numFmtId="0" fontId="11" fillId="3" borderId="64" xfId="2" applyFont="1" applyFill="1" applyBorder="1" applyAlignment="1">
      <alignment horizontal="justify" vertical="center" wrapText="1"/>
    </xf>
    <xf numFmtId="0" fontId="11" fillId="0" borderId="43" xfId="2" applyFont="1" applyBorder="1" applyAlignment="1">
      <alignment horizontal="justify" vertical="center" wrapText="1"/>
    </xf>
    <xf numFmtId="0" fontId="11" fillId="0" borderId="76" xfId="2" applyFont="1" applyBorder="1" applyAlignment="1">
      <alignment horizontal="justify" vertical="center" wrapText="1"/>
    </xf>
    <xf numFmtId="0" fontId="11" fillId="0" borderId="38" xfId="2" applyFont="1" applyBorder="1" applyAlignment="1">
      <alignment horizontal="center" vertical="center" textRotation="255" wrapText="1"/>
    </xf>
    <xf numFmtId="0" fontId="11" fillId="0" borderId="35" xfId="2" applyFont="1" applyBorder="1" applyAlignment="1">
      <alignment horizontal="center" vertical="center" textRotation="255" wrapText="1"/>
    </xf>
    <xf numFmtId="0" fontId="11" fillId="0" borderId="56" xfId="2" applyFont="1" applyBorder="1" applyAlignment="1">
      <alignment horizontal="center" vertical="center" textRotation="255" wrapText="1"/>
    </xf>
    <xf numFmtId="0" fontId="42" fillId="0" borderId="59" xfId="2" applyFont="1" applyBorder="1" applyAlignment="1">
      <alignment horizontal="center" vertical="center" wrapText="1"/>
    </xf>
    <xf numFmtId="0" fontId="42" fillId="0" borderId="44" xfId="2" applyFont="1" applyBorder="1" applyAlignment="1">
      <alignment horizontal="center" vertical="center" wrapText="1"/>
    </xf>
    <xf numFmtId="0" fontId="42" fillId="0" borderId="60" xfId="2" applyFont="1" applyBorder="1" applyAlignment="1">
      <alignment horizontal="center" vertical="center" wrapText="1"/>
    </xf>
    <xf numFmtId="0" fontId="42" fillId="0" borderId="66" xfId="2" applyFont="1" applyBorder="1" applyAlignment="1">
      <alignment horizontal="center" vertical="center" wrapText="1"/>
    </xf>
    <xf numFmtId="0" fontId="42" fillId="0" borderId="39" xfId="2" applyFont="1" applyBorder="1" applyAlignment="1">
      <alignment horizontal="center" vertical="center" wrapText="1"/>
    </xf>
    <xf numFmtId="0" fontId="42" fillId="0" borderId="65" xfId="2" applyFont="1" applyBorder="1" applyAlignment="1">
      <alignment horizontal="center" vertical="center" wrapText="1"/>
    </xf>
    <xf numFmtId="0" fontId="34" fillId="0" borderId="45" xfId="2" applyFont="1" applyBorder="1" applyAlignment="1">
      <alignment horizontal="right" vertical="center" wrapText="1"/>
    </xf>
    <xf numFmtId="0" fontId="34" fillId="0" borderId="56" xfId="2" applyFont="1" applyBorder="1" applyAlignment="1">
      <alignment horizontal="right" vertical="center" wrapText="1"/>
    </xf>
    <xf numFmtId="0" fontId="11" fillId="4" borderId="68" xfId="2" applyFont="1" applyFill="1" applyBorder="1" applyAlignment="1">
      <alignment horizontal="justify" vertical="center" wrapText="1"/>
    </xf>
    <xf numFmtId="0" fontId="11" fillId="4" borderId="48" xfId="2" applyFont="1" applyFill="1" applyBorder="1" applyAlignment="1">
      <alignment horizontal="justify" vertical="center" wrapText="1"/>
    </xf>
    <xf numFmtId="0" fontId="11" fillId="4" borderId="67" xfId="2" applyFont="1" applyFill="1" applyBorder="1" applyAlignment="1">
      <alignment horizontal="justify" vertical="center" wrapText="1"/>
    </xf>
    <xf numFmtId="0" fontId="11" fillId="0" borderId="62" xfId="2" applyFont="1" applyBorder="1" applyAlignment="1">
      <alignment horizontal="center" vertical="center" wrapText="1"/>
    </xf>
    <xf numFmtId="0" fontId="11" fillId="4" borderId="37" xfId="2" applyFont="1" applyFill="1" applyBorder="1" applyAlignment="1">
      <alignment horizontal="center" vertical="center" wrapText="1"/>
    </xf>
    <xf numFmtId="0" fontId="11" fillId="3" borderId="37" xfId="2" applyFont="1" applyFill="1" applyBorder="1" applyAlignment="1">
      <alignment horizontal="center" vertical="center" wrapText="1"/>
    </xf>
    <xf numFmtId="0" fontId="11" fillId="0" borderId="37" xfId="2" applyFont="1" applyFill="1" applyBorder="1" applyAlignment="1">
      <alignment horizontal="center" vertical="center" wrapText="1"/>
    </xf>
    <xf numFmtId="0" fontId="11" fillId="0" borderId="77" xfId="2" applyFont="1" applyFill="1" applyBorder="1" applyAlignment="1">
      <alignment horizontal="center" vertical="center" wrapText="1"/>
    </xf>
    <xf numFmtId="0" fontId="11" fillId="0" borderId="57" xfId="2" applyFont="1" applyBorder="1" applyAlignment="1">
      <alignment horizontal="left" vertical="center" wrapText="1"/>
    </xf>
    <xf numFmtId="0" fontId="11" fillId="4" borderId="35" xfId="2" applyFont="1" applyFill="1" applyBorder="1" applyAlignment="1">
      <alignment horizontal="right" vertical="center" wrapText="1"/>
    </xf>
    <xf numFmtId="0" fontId="11" fillId="3" borderId="35" xfId="2" applyFont="1" applyFill="1" applyBorder="1" applyAlignment="1">
      <alignment horizontal="right" vertical="center" wrapText="1"/>
    </xf>
    <xf numFmtId="0" fontId="11" fillId="4" borderId="45" xfId="2" applyFont="1" applyFill="1" applyBorder="1" applyAlignment="1">
      <alignment horizontal="right" vertical="center" wrapText="1"/>
    </xf>
    <xf numFmtId="0" fontId="11" fillId="3" borderId="56" xfId="2" applyFont="1" applyFill="1" applyBorder="1" applyAlignment="1">
      <alignment horizontal="right" vertical="center" wrapText="1"/>
    </xf>
    <xf numFmtId="0" fontId="11" fillId="0" borderId="35" xfId="2" applyFont="1" applyBorder="1" applyAlignment="1">
      <alignment horizontal="right" vertical="center" wrapText="1"/>
    </xf>
    <xf numFmtId="0" fontId="11" fillId="0" borderId="50" xfId="2" applyFont="1" applyBorder="1" applyAlignment="1">
      <alignment horizontal="center" vertical="center" wrapText="1"/>
    </xf>
    <xf numFmtId="0" fontId="11" fillId="0" borderId="49" xfId="2" applyFont="1" applyBorder="1" applyAlignment="1">
      <alignment horizontal="center" vertical="center" wrapText="1"/>
    </xf>
    <xf numFmtId="0" fontId="33" fillId="0" borderId="49" xfId="2" applyFont="1" applyBorder="1" applyAlignment="1">
      <alignment horizontal="center" vertical="center" wrapText="1"/>
    </xf>
    <xf numFmtId="0" fontId="33" fillId="0" borderId="27" xfId="2" applyFont="1" applyBorder="1" applyAlignment="1">
      <alignment horizontal="center" vertical="center" wrapText="1"/>
    </xf>
    <xf numFmtId="0" fontId="33" fillId="0" borderId="28" xfId="2" applyFont="1" applyBorder="1" applyAlignment="1">
      <alignment horizontal="center" vertical="center" wrapText="1"/>
    </xf>
    <xf numFmtId="0" fontId="11" fillId="0" borderId="44" xfId="2" applyFont="1" applyBorder="1" applyAlignment="1">
      <alignment horizontal="right" vertical="center" wrapText="1"/>
    </xf>
    <xf numFmtId="0" fontId="11" fillId="0" borderId="34" xfId="2" applyFont="1" applyBorder="1" applyAlignment="1">
      <alignment horizontal="right" vertical="center" wrapText="1"/>
    </xf>
    <xf numFmtId="0" fontId="11" fillId="0" borderId="0" xfId="2" applyFont="1" applyBorder="1" applyAlignment="1">
      <alignment horizontal="right" vertical="center" wrapText="1"/>
    </xf>
    <xf numFmtId="0" fontId="11" fillId="0" borderId="26" xfId="2" applyFont="1" applyFill="1" applyBorder="1" applyAlignment="1">
      <alignment horizontal="center" vertical="center" wrapText="1"/>
    </xf>
    <xf numFmtId="0" fontId="11" fillId="0" borderId="27" xfId="2" applyFont="1" applyFill="1" applyBorder="1" applyAlignment="1">
      <alignment horizontal="center" vertical="center" wrapText="1"/>
    </xf>
    <xf numFmtId="0" fontId="11" fillId="0" borderId="28" xfId="2" applyFont="1" applyFill="1" applyBorder="1" applyAlignment="1">
      <alignment horizontal="center" vertical="center" wrapText="1"/>
    </xf>
    <xf numFmtId="0" fontId="11" fillId="4" borderId="45" xfId="2" applyFont="1" applyFill="1" applyBorder="1" applyAlignment="1">
      <alignment horizontal="center" vertical="center" wrapText="1"/>
    </xf>
    <xf numFmtId="0" fontId="11" fillId="3" borderId="44" xfId="2" applyFont="1" applyFill="1" applyBorder="1" applyAlignment="1">
      <alignment horizontal="center" vertical="center" wrapText="1"/>
    </xf>
    <xf numFmtId="0" fontId="11" fillId="3" borderId="56" xfId="2" applyFont="1" applyFill="1" applyBorder="1" applyAlignment="1">
      <alignment horizontal="center" vertical="center" wrapText="1"/>
    </xf>
    <xf numFmtId="0" fontId="11" fillId="3" borderId="34" xfId="2" applyFont="1" applyFill="1" applyBorder="1" applyAlignment="1">
      <alignment horizontal="center" vertical="center" wrapText="1"/>
    </xf>
    <xf numFmtId="0" fontId="11" fillId="0" borderId="44" xfId="2" applyFont="1" applyFill="1" applyBorder="1" applyAlignment="1">
      <alignment horizontal="left" vertical="center" wrapText="1"/>
    </xf>
    <xf numFmtId="0" fontId="11" fillId="0" borderId="34" xfId="2" applyFont="1" applyFill="1" applyBorder="1" applyAlignment="1">
      <alignment horizontal="left" vertical="center" wrapText="1"/>
    </xf>
    <xf numFmtId="0" fontId="11" fillId="0" borderId="77" xfId="2" applyFont="1" applyBorder="1" applyAlignment="1">
      <alignment horizontal="center" vertical="center" wrapText="1"/>
    </xf>
    <xf numFmtId="0" fontId="31" fillId="4" borderId="34" xfId="2" applyFont="1" applyFill="1" applyBorder="1" applyAlignment="1">
      <alignment horizontal="left" vertical="center"/>
    </xf>
    <xf numFmtId="0" fontId="31" fillId="3" borderId="34" xfId="2" applyFont="1" applyFill="1" applyBorder="1" applyAlignment="1">
      <alignment horizontal="left" vertical="center"/>
    </xf>
    <xf numFmtId="0" fontId="11" fillId="4" borderId="34" xfId="2" applyFont="1" applyFill="1" applyBorder="1" applyAlignment="1">
      <alignment horizontal="left" vertical="center"/>
    </xf>
    <xf numFmtId="0" fontId="11" fillId="3" borderId="34" xfId="2" applyFont="1" applyFill="1" applyBorder="1" applyAlignment="1">
      <alignment horizontal="left" vertical="center"/>
    </xf>
    <xf numFmtId="0" fontId="11" fillId="0" borderId="39" xfId="2" applyFont="1" applyBorder="1" applyAlignment="1">
      <alignment horizontal="center" vertical="center" wrapText="1"/>
    </xf>
    <xf numFmtId="38" fontId="21" fillId="0" borderId="26" xfId="1" applyFont="1" applyBorder="1" applyAlignment="1">
      <alignment horizontal="right" vertical="center" wrapText="1"/>
    </xf>
    <xf numFmtId="38" fontId="21" fillId="0" borderId="27" xfId="1" applyFont="1" applyBorder="1" applyAlignment="1">
      <alignment horizontal="right" vertical="center" wrapText="1"/>
    </xf>
    <xf numFmtId="0" fontId="27" fillId="4" borderId="29" xfId="0" applyFont="1" applyFill="1" applyBorder="1" applyAlignment="1">
      <alignment horizontal="center" vertical="top" wrapText="1"/>
    </xf>
    <xf numFmtId="0" fontId="27" fillId="2" borderId="29" xfId="0" applyFont="1" applyFill="1" applyBorder="1" applyAlignment="1">
      <alignment horizontal="center" vertical="top" wrapText="1"/>
    </xf>
    <xf numFmtId="0" fontId="27" fillId="2" borderId="30" xfId="0" applyFont="1" applyFill="1" applyBorder="1" applyAlignment="1">
      <alignment horizontal="center" vertical="top" wrapText="1"/>
    </xf>
    <xf numFmtId="176" fontId="3" fillId="0" borderId="0" xfId="0" applyNumberFormat="1" applyFont="1" applyAlignment="1">
      <alignment horizontal="center"/>
    </xf>
    <xf numFmtId="176" fontId="52" fillId="0" borderId="84" xfId="0" applyNumberFormat="1" applyFont="1" applyBorder="1" applyAlignment="1">
      <alignment horizontal="center"/>
    </xf>
    <xf numFmtId="0" fontId="13" fillId="4" borderId="14" xfId="0" applyFont="1" applyFill="1" applyBorder="1" applyAlignment="1">
      <alignment horizontal="left" vertical="top" wrapText="1"/>
    </xf>
    <xf numFmtId="0" fontId="13" fillId="2" borderId="15" xfId="0" applyFont="1" applyFill="1" applyBorder="1" applyAlignment="1">
      <alignment horizontal="left" vertical="top" wrapText="1"/>
    </xf>
    <xf numFmtId="0" fontId="13" fillId="2" borderId="5" xfId="0" applyFont="1" applyFill="1" applyBorder="1" applyAlignment="1">
      <alignment horizontal="left" vertical="top" wrapText="1"/>
    </xf>
    <xf numFmtId="0" fontId="13" fillId="2" borderId="1" xfId="0" applyFont="1" applyFill="1" applyBorder="1" applyAlignment="1">
      <alignment horizontal="left" vertical="top" wrapText="1"/>
    </xf>
    <xf numFmtId="0" fontId="13" fillId="2" borderId="6" xfId="0" applyFont="1" applyFill="1" applyBorder="1" applyAlignment="1">
      <alignment horizontal="left" vertical="top" wrapText="1"/>
    </xf>
    <xf numFmtId="0" fontId="13" fillId="2" borderId="2" xfId="0" applyFont="1" applyFill="1" applyBorder="1" applyAlignment="1">
      <alignment horizontal="left" vertical="top" wrapText="1"/>
    </xf>
    <xf numFmtId="0" fontId="13" fillId="0" borderId="15" xfId="0" applyFont="1" applyFill="1" applyBorder="1" applyAlignment="1">
      <alignment horizontal="left" vertical="center" wrapText="1"/>
    </xf>
    <xf numFmtId="0" fontId="13" fillId="0" borderId="2" xfId="0" applyFont="1" applyFill="1" applyBorder="1" applyAlignment="1">
      <alignment horizontal="left" vertical="center" wrapText="1"/>
    </xf>
    <xf numFmtId="0" fontId="13" fillId="0" borderId="14" xfId="0" applyFont="1" applyFill="1" applyBorder="1" applyAlignment="1">
      <alignment horizontal="right" vertical="center" wrapText="1"/>
    </xf>
    <xf numFmtId="0" fontId="13" fillId="0" borderId="6" xfId="0" applyFont="1" applyFill="1" applyBorder="1" applyAlignment="1">
      <alignment horizontal="right" vertical="center" wrapText="1"/>
    </xf>
    <xf numFmtId="0" fontId="12" fillId="0" borderId="5" xfId="0" applyFont="1" applyBorder="1" applyAlignment="1">
      <alignment horizontal="center" vertical="center"/>
    </xf>
    <xf numFmtId="0" fontId="12" fillId="0" borderId="1" xfId="0" applyFont="1" applyBorder="1" applyAlignment="1">
      <alignment horizontal="center" vertical="center"/>
    </xf>
    <xf numFmtId="0" fontId="12" fillId="0" borderId="6" xfId="0" applyFont="1" applyBorder="1" applyAlignment="1">
      <alignment horizontal="center" vertical="center"/>
    </xf>
    <xf numFmtId="0" fontId="12" fillId="0" borderId="2" xfId="0" applyFont="1" applyBorder="1" applyAlignment="1">
      <alignment horizontal="center" vertical="center"/>
    </xf>
    <xf numFmtId="0" fontId="13" fillId="0" borderId="7" xfId="0" applyFont="1" applyFill="1" applyBorder="1" applyAlignment="1">
      <alignment horizontal="right" vertical="center" wrapText="1"/>
    </xf>
    <xf numFmtId="0" fontId="13" fillId="0" borderId="8" xfId="0" applyFont="1" applyFill="1" applyBorder="1" applyAlignment="1">
      <alignment horizontal="right" vertical="center" wrapText="1"/>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0" borderId="13"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2" xfId="0" applyFont="1" applyBorder="1" applyAlignment="1">
      <alignment horizontal="center" vertical="center"/>
    </xf>
    <xf numFmtId="0" fontId="8" fillId="0" borderId="7" xfId="0" applyFont="1" applyBorder="1" applyAlignment="1">
      <alignment horizontal="center" vertical="center"/>
    </xf>
    <xf numFmtId="0" fontId="8" fillId="0" borderId="5" xfId="0" applyFont="1" applyBorder="1" applyAlignment="1">
      <alignment horizontal="center" vertical="center"/>
    </xf>
    <xf numFmtId="0" fontId="8" fillId="0" borderId="0" xfId="0" applyFont="1" applyBorder="1" applyAlignment="1">
      <alignment horizontal="center" vertical="center"/>
    </xf>
    <xf numFmtId="0" fontId="8" fillId="0" borderId="1" xfId="0" applyFont="1" applyBorder="1" applyAlignment="1">
      <alignment horizontal="center" vertical="center"/>
    </xf>
    <xf numFmtId="0" fontId="7" fillId="0" borderId="14" xfId="0" applyFont="1" applyBorder="1" applyAlignment="1">
      <alignment horizontal="center" vertical="top"/>
    </xf>
    <xf numFmtId="0" fontId="7" fillId="0" borderId="7" xfId="0" applyFont="1" applyBorder="1" applyAlignment="1">
      <alignment horizontal="center" vertical="top"/>
    </xf>
    <xf numFmtId="0" fontId="7" fillId="0" borderId="15" xfId="0" applyFont="1" applyBorder="1" applyAlignment="1">
      <alignment horizontal="center" vertical="top"/>
    </xf>
    <xf numFmtId="0" fontId="7" fillId="0" borderId="6" xfId="0" applyFont="1" applyBorder="1" applyAlignment="1">
      <alignment horizontal="center" vertical="top"/>
    </xf>
    <xf numFmtId="0" fontId="7" fillId="0" borderId="8" xfId="0" applyFont="1" applyBorder="1" applyAlignment="1">
      <alignment horizontal="center" vertical="top"/>
    </xf>
    <xf numFmtId="0" fontId="7" fillId="0" borderId="2" xfId="0" applyFont="1" applyBorder="1" applyAlignment="1">
      <alignment horizontal="center" vertical="top"/>
    </xf>
    <xf numFmtId="0" fontId="13" fillId="4" borderId="7"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0" borderId="7" xfId="0" applyFont="1" applyFill="1" applyBorder="1" applyAlignment="1">
      <alignment horizontal="left" vertical="center" wrapText="1"/>
    </xf>
    <xf numFmtId="0" fontId="13" fillId="0" borderId="8" xfId="0" applyFont="1" applyFill="1" applyBorder="1" applyAlignment="1">
      <alignment horizontal="left" vertical="center" wrapText="1"/>
    </xf>
    <xf numFmtId="0" fontId="8" fillId="0" borderId="13"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11" fillId="4" borderId="3" xfId="0" applyFont="1" applyFill="1" applyBorder="1" applyAlignment="1">
      <alignment horizontal="center" vertical="center" shrinkToFit="1"/>
    </xf>
    <xf numFmtId="0" fontId="11" fillId="3" borderId="4" xfId="0" applyFont="1" applyFill="1" applyBorder="1" applyAlignment="1">
      <alignment horizontal="center" vertical="center" shrinkToFit="1"/>
    </xf>
    <xf numFmtId="0" fontId="6" fillId="4" borderId="5" xfId="0" applyFont="1" applyFill="1" applyBorder="1" applyAlignment="1">
      <alignment horizontal="center" vertical="center" shrinkToFit="1"/>
    </xf>
    <xf numFmtId="0" fontId="6" fillId="3" borderId="1" xfId="0" applyFont="1" applyFill="1" applyBorder="1" applyAlignment="1">
      <alignment horizontal="center" vertical="center" shrinkToFit="1"/>
    </xf>
    <xf numFmtId="0" fontId="6" fillId="3" borderId="6" xfId="0" applyFont="1" applyFill="1" applyBorder="1" applyAlignment="1">
      <alignment horizontal="center" vertical="center" shrinkToFit="1"/>
    </xf>
    <xf numFmtId="0" fontId="6" fillId="3" borderId="2" xfId="0" applyFont="1" applyFill="1" applyBorder="1" applyAlignment="1">
      <alignment horizontal="center" vertical="center" shrinkToFit="1"/>
    </xf>
    <xf numFmtId="176" fontId="6" fillId="4" borderId="5" xfId="0" applyNumberFormat="1" applyFont="1" applyFill="1" applyBorder="1" applyAlignment="1">
      <alignment horizontal="center" vertical="center"/>
    </xf>
    <xf numFmtId="176" fontId="6" fillId="3" borderId="1" xfId="0" applyNumberFormat="1" applyFont="1" applyFill="1" applyBorder="1" applyAlignment="1">
      <alignment horizontal="center" vertical="center"/>
    </xf>
    <xf numFmtId="176" fontId="6" fillId="3" borderId="6" xfId="0" applyNumberFormat="1" applyFont="1" applyFill="1" applyBorder="1" applyAlignment="1">
      <alignment horizontal="center" vertical="center"/>
    </xf>
    <xf numFmtId="176" fontId="6" fillId="3" borderId="2" xfId="0" applyNumberFormat="1" applyFont="1" applyFill="1" applyBorder="1" applyAlignment="1">
      <alignment horizontal="center" vertical="center"/>
    </xf>
    <xf numFmtId="38" fontId="7" fillId="4" borderId="5" xfId="1" applyFont="1" applyFill="1" applyBorder="1" applyAlignment="1">
      <alignment horizontal="center" vertical="center"/>
    </xf>
    <xf numFmtId="38" fontId="7" fillId="3" borderId="6" xfId="1" applyFont="1" applyFill="1" applyBorder="1" applyAlignment="1">
      <alignment horizontal="center" vertical="center"/>
    </xf>
    <xf numFmtId="0" fontId="7" fillId="0" borderId="1" xfId="0" applyFont="1" applyBorder="1" applyAlignment="1">
      <alignment horizontal="center" vertical="center"/>
    </xf>
    <xf numFmtId="0" fontId="7" fillId="0" borderId="2" xfId="0" applyFont="1" applyBorder="1" applyAlignment="1">
      <alignment horizontal="center" vertical="center"/>
    </xf>
    <xf numFmtId="176" fontId="6" fillId="4" borderId="3" xfId="0" applyNumberFormat="1" applyFont="1" applyFill="1" applyBorder="1" applyAlignment="1">
      <alignment horizontal="center" vertical="center"/>
    </xf>
    <xf numFmtId="176" fontId="6" fillId="3" borderId="4" xfId="0" applyNumberFormat="1" applyFont="1" applyFill="1" applyBorder="1" applyAlignment="1">
      <alignment horizontal="center" vertical="center"/>
    </xf>
    <xf numFmtId="0" fontId="9" fillId="0" borderId="18" xfId="0" applyFont="1" applyBorder="1" applyAlignment="1">
      <alignment horizontal="right" vertical="center"/>
    </xf>
    <xf numFmtId="0" fontId="9" fillId="0" borderId="11" xfId="0" applyFont="1" applyBorder="1" applyAlignment="1">
      <alignment horizontal="right" vertical="center"/>
    </xf>
    <xf numFmtId="0" fontId="9" fillId="0" borderId="10" xfId="0" applyFont="1" applyBorder="1" applyAlignment="1">
      <alignment horizontal="right" vertical="center"/>
    </xf>
    <xf numFmtId="0" fontId="7" fillId="0" borderId="9" xfId="0" applyFont="1" applyBorder="1" applyAlignment="1">
      <alignment horizontal="left" vertical="center"/>
    </xf>
    <xf numFmtId="0" fontId="7" fillId="0" borderId="10" xfId="0" applyFont="1" applyBorder="1" applyAlignment="1">
      <alignment horizontal="left" vertical="center"/>
    </xf>
    <xf numFmtId="0" fontId="7" fillId="0" borderId="19" xfId="0" applyFont="1" applyBorder="1" applyAlignment="1">
      <alignment horizontal="left"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19" xfId="0" applyFont="1" applyBorder="1" applyAlignment="1">
      <alignment horizontal="center" vertical="center"/>
    </xf>
    <xf numFmtId="0" fontId="6" fillId="0" borderId="13"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53" fillId="4" borderId="88" xfId="0" applyFont="1" applyFill="1" applyBorder="1" applyAlignment="1">
      <alignment horizontal="center" vertical="center" wrapText="1"/>
    </xf>
    <xf numFmtId="0" fontId="53" fillId="4" borderId="89" xfId="0" applyFont="1" applyFill="1" applyBorder="1" applyAlignment="1">
      <alignment horizontal="center" vertical="center" wrapText="1"/>
    </xf>
    <xf numFmtId="0" fontId="53" fillId="4" borderId="90" xfId="0" applyFont="1" applyFill="1" applyBorder="1" applyAlignment="1">
      <alignment horizontal="center" vertical="center" wrapText="1"/>
    </xf>
    <xf numFmtId="177" fontId="29" fillId="4" borderId="23" xfId="0" applyNumberFormat="1" applyFont="1" applyFill="1" applyBorder="1" applyAlignment="1">
      <alignment horizontal="center" vertical="center"/>
    </xf>
    <xf numFmtId="177" fontId="29" fillId="3" borderId="24" xfId="0" applyNumberFormat="1" applyFont="1" applyFill="1" applyBorder="1" applyAlignment="1">
      <alignment horizontal="center" vertical="center"/>
    </xf>
    <xf numFmtId="177" fontId="29" fillId="3" borderId="25" xfId="0" applyNumberFormat="1" applyFont="1" applyFill="1" applyBorder="1" applyAlignment="1">
      <alignment horizontal="center" vertical="center"/>
    </xf>
    <xf numFmtId="0" fontId="28" fillId="4" borderId="26" xfId="0" applyFont="1" applyFill="1" applyBorder="1" applyAlignment="1">
      <alignment horizontal="center" vertical="center"/>
    </xf>
    <xf numFmtId="0" fontId="28" fillId="3" borderId="27" xfId="0" applyFont="1" applyFill="1" applyBorder="1" applyAlignment="1">
      <alignment horizontal="center" vertical="center"/>
    </xf>
    <xf numFmtId="0" fontId="28" fillId="3" borderId="28" xfId="0" applyFont="1" applyFill="1" applyBorder="1" applyAlignment="1">
      <alignment horizontal="center" vertical="center"/>
    </xf>
    <xf numFmtId="0" fontId="5" fillId="0" borderId="0" xfId="0" applyFont="1" applyAlignment="1">
      <alignment horizontal="distributed"/>
    </xf>
    <xf numFmtId="0" fontId="54" fillId="0" borderId="92" xfId="0" applyFont="1" applyBorder="1" applyAlignment="1">
      <alignment horizontal="center" vertical="center"/>
    </xf>
    <xf numFmtId="0" fontId="54" fillId="0" borderId="80" xfId="0" applyFont="1" applyBorder="1" applyAlignment="1">
      <alignment horizontal="center" vertical="center"/>
    </xf>
    <xf numFmtId="0" fontId="53" fillId="4" borderId="33" xfId="0" applyFont="1" applyFill="1" applyBorder="1" applyAlignment="1">
      <alignment horizontal="center" vertical="center" wrapText="1"/>
    </xf>
    <xf numFmtId="0" fontId="53" fillId="4" borderId="91" xfId="0" applyFont="1" applyFill="1" applyBorder="1" applyAlignment="1">
      <alignment horizontal="center" vertical="center" wrapText="1"/>
    </xf>
    <xf numFmtId="0" fontId="53" fillId="4" borderId="69" xfId="0" applyFont="1" applyFill="1" applyBorder="1" applyAlignment="1">
      <alignment horizontal="center" vertical="center" wrapText="1"/>
    </xf>
    <xf numFmtId="0" fontId="54" fillId="0" borderId="88" xfId="0" applyFont="1" applyBorder="1" applyAlignment="1">
      <alignment horizontal="center" vertical="center"/>
    </xf>
    <xf numFmtId="0" fontId="54" fillId="0" borderId="90" xfId="0" applyFont="1" applyBorder="1" applyAlignment="1">
      <alignment horizontal="center" vertical="center"/>
    </xf>
    <xf numFmtId="0" fontId="54" fillId="0" borderId="33" xfId="0" applyFont="1" applyBorder="1" applyAlignment="1">
      <alignment horizontal="center" vertical="center" wrapText="1"/>
    </xf>
    <xf numFmtId="0" fontId="54" fillId="0" borderId="69" xfId="0" applyFont="1" applyBorder="1" applyAlignment="1">
      <alignment horizontal="center" vertical="center" wrapText="1"/>
    </xf>
    <xf numFmtId="0" fontId="13" fillId="4" borderId="5" xfId="0" applyFont="1" applyFill="1" applyBorder="1" applyAlignment="1">
      <alignment horizontal="left" vertical="top" wrapText="1"/>
    </xf>
    <xf numFmtId="0" fontId="13" fillId="4" borderId="6" xfId="0" applyFont="1" applyFill="1" applyBorder="1" applyAlignment="1">
      <alignment horizontal="left" vertical="top" wrapText="1"/>
    </xf>
    <xf numFmtId="0" fontId="51" fillId="4" borderId="26" xfId="0" applyFont="1" applyFill="1" applyBorder="1" applyAlignment="1">
      <alignment horizontal="center" vertical="center"/>
    </xf>
    <xf numFmtId="0" fontId="51" fillId="3" borderId="27" xfId="0" applyFont="1" applyFill="1" applyBorder="1" applyAlignment="1">
      <alignment horizontal="center" vertical="center"/>
    </xf>
    <xf numFmtId="0" fontId="51" fillId="3" borderId="28" xfId="0" applyFont="1" applyFill="1" applyBorder="1" applyAlignment="1">
      <alignment horizontal="center" vertical="center"/>
    </xf>
    <xf numFmtId="0" fontId="54" fillId="0" borderId="33" xfId="0" applyFont="1" applyBorder="1" applyAlignment="1">
      <alignment horizontal="center" vertical="center"/>
    </xf>
    <xf numFmtId="0" fontId="54" fillId="0" borderId="69" xfId="0" applyFont="1" applyBorder="1" applyAlignment="1">
      <alignment horizontal="center" vertical="center"/>
    </xf>
    <xf numFmtId="0" fontId="20" fillId="0" borderId="8" xfId="0" applyFont="1" applyBorder="1" applyAlignment="1">
      <alignment horizontal="left" vertical="center"/>
    </xf>
    <xf numFmtId="0" fontId="5" fillId="0" borderId="0" xfId="0" applyFont="1" applyAlignment="1">
      <alignment horizontal="center"/>
    </xf>
    <xf numFmtId="176" fontId="6" fillId="4" borderId="6" xfId="0" applyNumberFormat="1" applyFont="1" applyFill="1" applyBorder="1" applyAlignment="1">
      <alignment horizontal="center" vertical="top"/>
    </xf>
    <xf numFmtId="176" fontId="6" fillId="3" borderId="2" xfId="0" applyNumberFormat="1" applyFont="1" applyFill="1" applyBorder="1" applyAlignment="1">
      <alignment horizontal="center" vertical="top"/>
    </xf>
    <xf numFmtId="0" fontId="16" fillId="0" borderId="0" xfId="0" applyFont="1" applyAlignment="1">
      <alignment horizontal="center"/>
    </xf>
    <xf numFmtId="0" fontId="11" fillId="4" borderId="13" xfId="0" applyFont="1" applyFill="1" applyBorder="1" applyAlignment="1">
      <alignment horizontal="left" vertical="top" wrapText="1"/>
    </xf>
    <xf numFmtId="0" fontId="11" fillId="3" borderId="3" xfId="0" applyFont="1" applyFill="1" applyBorder="1" applyAlignment="1">
      <alignment horizontal="left" vertical="top" wrapText="1"/>
    </xf>
    <xf numFmtId="0" fontId="11" fillId="3" borderId="4" xfId="0" applyFont="1" applyFill="1" applyBorder="1" applyAlignment="1">
      <alignment horizontal="left" vertical="top" wrapText="1"/>
    </xf>
    <xf numFmtId="177" fontId="29" fillId="4" borderId="23" xfId="0" applyNumberFormat="1" applyFont="1" applyFill="1" applyBorder="1" applyAlignment="1" applyProtection="1">
      <alignment horizontal="center" vertical="center"/>
      <protection locked="0"/>
    </xf>
    <xf numFmtId="177" fontId="29" fillId="3" borderId="24" xfId="0" applyNumberFormat="1" applyFont="1" applyFill="1" applyBorder="1" applyAlignment="1" applyProtection="1">
      <alignment horizontal="center" vertical="center"/>
      <protection locked="0"/>
    </xf>
    <xf numFmtId="0" fontId="30" fillId="4" borderId="26" xfId="0" applyFont="1" applyFill="1" applyBorder="1" applyAlignment="1">
      <alignment horizontal="center" vertical="center"/>
    </xf>
    <xf numFmtId="0" fontId="30" fillId="3" borderId="27" xfId="0" applyFont="1" applyFill="1" applyBorder="1" applyAlignment="1">
      <alignment horizontal="center" vertical="center"/>
    </xf>
    <xf numFmtId="0" fontId="30" fillId="3" borderId="28" xfId="0" applyFont="1" applyFill="1" applyBorder="1" applyAlignment="1">
      <alignment horizontal="center" vertical="center"/>
    </xf>
    <xf numFmtId="57" fontId="45" fillId="0" borderId="74" xfId="3" applyNumberFormat="1" applyFont="1" applyBorder="1" applyAlignment="1">
      <alignment horizontal="center" vertical="center"/>
    </xf>
  </cellXfs>
  <cellStyles count="4">
    <cellStyle name="桁区切り" xfId="1" builtinId="6"/>
    <cellStyle name="標準" xfId="0" builtinId="0"/>
    <cellStyle name="標準 2" xfId="2"/>
    <cellStyle name="標準 3" xfId="3"/>
  </cellStyles>
  <dxfs count="4">
    <dxf>
      <font>
        <b/>
        <i val="0"/>
        <color theme="1"/>
      </font>
      <fill>
        <patternFill>
          <bgColor theme="9" tint="-0.24994659260841701"/>
        </patternFill>
      </fill>
    </dxf>
    <dxf>
      <fill>
        <patternFill patternType="none">
          <bgColor auto="1"/>
        </patternFill>
      </fill>
    </dxf>
    <dxf>
      <fill>
        <patternFill patternType="none">
          <bgColor auto="1"/>
        </patternFill>
      </fill>
    </dxf>
    <dxf>
      <font>
        <b/>
        <i val="0"/>
        <color theme="1"/>
      </font>
      <fill>
        <patternFill>
          <bgColor theme="9"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480782</xdr:colOff>
      <xdr:row>29</xdr:row>
      <xdr:rowOff>81642</xdr:rowOff>
    </xdr:from>
    <xdr:to>
      <xdr:col>10</xdr:col>
      <xdr:colOff>435426</xdr:colOff>
      <xdr:row>29</xdr:row>
      <xdr:rowOff>444500</xdr:rowOff>
    </xdr:to>
    <xdr:sp macro="" textlink="">
      <xdr:nvSpPr>
        <xdr:cNvPr id="2" name="大かっこ 1"/>
        <xdr:cNvSpPr/>
      </xdr:nvSpPr>
      <xdr:spPr bwMode="auto">
        <a:xfrm>
          <a:off x="1152068" y="12264571"/>
          <a:ext cx="5297715" cy="362858"/>
        </a:xfrm>
        <a:prstGeom prst="bracketPair">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180975</xdr:colOff>
          <xdr:row>6</xdr:row>
          <xdr:rowOff>28575</xdr:rowOff>
        </xdr:from>
        <xdr:to>
          <xdr:col>8</xdr:col>
          <xdr:colOff>495300</xdr:colOff>
          <xdr:row>6</xdr:row>
          <xdr:rowOff>228600</xdr:rowOff>
        </xdr:to>
        <xdr:sp macro="" textlink="">
          <xdr:nvSpPr>
            <xdr:cNvPr id="20481" name="Check Box 1" hidden="1">
              <a:extLst>
                <a:ext uri="{63B3BB69-23CF-44E3-9099-C40C66FF867C}">
                  <a14:compatExt spid="_x0000_s204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200025</xdr:colOff>
          <xdr:row>6</xdr:row>
          <xdr:rowOff>28575</xdr:rowOff>
        </xdr:from>
        <xdr:to>
          <xdr:col>11</xdr:col>
          <xdr:colOff>104775</xdr:colOff>
          <xdr:row>6</xdr:row>
          <xdr:rowOff>228600</xdr:rowOff>
        </xdr:to>
        <xdr:sp macro="" textlink="">
          <xdr:nvSpPr>
            <xdr:cNvPr id="20482" name="Check Box 2" hidden="1">
              <a:extLst>
                <a:ext uri="{63B3BB69-23CF-44E3-9099-C40C66FF867C}">
                  <a14:compatExt spid="_x0000_s204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0</xdr:colOff>
          <xdr:row>6</xdr:row>
          <xdr:rowOff>0</xdr:rowOff>
        </xdr:from>
        <xdr:to>
          <xdr:col>5</xdr:col>
          <xdr:colOff>257175</xdr:colOff>
          <xdr:row>7</xdr:row>
          <xdr:rowOff>85725</xdr:rowOff>
        </xdr:to>
        <xdr:sp macro="" textlink="">
          <xdr:nvSpPr>
            <xdr:cNvPr id="7193" name="Check Box 25" hidden="1">
              <a:extLst>
                <a:ext uri="{63B3BB69-23CF-44E3-9099-C40C66FF867C}">
                  <a14:compatExt spid="_x0000_s7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7</xdr:row>
          <xdr:rowOff>152400</xdr:rowOff>
        </xdr:from>
        <xdr:to>
          <xdr:col>5</xdr:col>
          <xdr:colOff>257175</xdr:colOff>
          <xdr:row>9</xdr:row>
          <xdr:rowOff>114300</xdr:rowOff>
        </xdr:to>
        <xdr:sp macro="" textlink="">
          <xdr:nvSpPr>
            <xdr:cNvPr id="7300" name="Check Box 132" hidden="1">
              <a:extLst>
                <a:ext uri="{63B3BB69-23CF-44E3-9099-C40C66FF867C}">
                  <a14:compatExt spid="_x0000_s7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10</xdr:row>
          <xdr:rowOff>0</xdr:rowOff>
        </xdr:from>
        <xdr:to>
          <xdr:col>5</xdr:col>
          <xdr:colOff>257175</xdr:colOff>
          <xdr:row>11</xdr:row>
          <xdr:rowOff>76200</xdr:rowOff>
        </xdr:to>
        <xdr:sp macro="" textlink="">
          <xdr:nvSpPr>
            <xdr:cNvPr id="7301" name="Check Box 133" hidden="1">
              <a:extLst>
                <a:ext uri="{63B3BB69-23CF-44E3-9099-C40C66FF867C}">
                  <a14:compatExt spid="_x0000_s73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xdr:row>
          <xdr:rowOff>152400</xdr:rowOff>
        </xdr:from>
        <xdr:to>
          <xdr:col>5</xdr:col>
          <xdr:colOff>257175</xdr:colOff>
          <xdr:row>13</xdr:row>
          <xdr:rowOff>104775</xdr:rowOff>
        </xdr:to>
        <xdr:sp macro="" textlink="">
          <xdr:nvSpPr>
            <xdr:cNvPr id="7302" name="Check Box 134" hidden="1">
              <a:extLst>
                <a:ext uri="{63B3BB69-23CF-44E3-9099-C40C66FF867C}">
                  <a14:compatExt spid="_x0000_s7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13</xdr:row>
          <xdr:rowOff>123825</xdr:rowOff>
        </xdr:from>
        <xdr:to>
          <xdr:col>5</xdr:col>
          <xdr:colOff>257175</xdr:colOff>
          <xdr:row>15</xdr:row>
          <xdr:rowOff>76200</xdr:rowOff>
        </xdr:to>
        <xdr:sp macro="" textlink="">
          <xdr:nvSpPr>
            <xdr:cNvPr id="7303" name="Check Box 135" hidden="1">
              <a:extLst>
                <a:ext uri="{63B3BB69-23CF-44E3-9099-C40C66FF867C}">
                  <a14:compatExt spid="_x0000_s73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15</xdr:row>
          <xdr:rowOff>142875</xdr:rowOff>
        </xdr:from>
        <xdr:to>
          <xdr:col>5</xdr:col>
          <xdr:colOff>257175</xdr:colOff>
          <xdr:row>17</xdr:row>
          <xdr:rowOff>104775</xdr:rowOff>
        </xdr:to>
        <xdr:sp macro="" textlink="">
          <xdr:nvSpPr>
            <xdr:cNvPr id="7304" name="Check Box 136" hidden="1">
              <a:extLst>
                <a:ext uri="{63B3BB69-23CF-44E3-9099-C40C66FF867C}">
                  <a14:compatExt spid="_x0000_s7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17</xdr:row>
          <xdr:rowOff>123825</xdr:rowOff>
        </xdr:from>
        <xdr:to>
          <xdr:col>5</xdr:col>
          <xdr:colOff>257175</xdr:colOff>
          <xdr:row>19</xdr:row>
          <xdr:rowOff>66675</xdr:rowOff>
        </xdr:to>
        <xdr:sp macro="" textlink="">
          <xdr:nvSpPr>
            <xdr:cNvPr id="7305" name="Check Box 137" hidden="1">
              <a:extLst>
                <a:ext uri="{63B3BB69-23CF-44E3-9099-C40C66FF867C}">
                  <a14:compatExt spid="_x0000_s7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19</xdr:row>
          <xdr:rowOff>142875</xdr:rowOff>
        </xdr:from>
        <xdr:to>
          <xdr:col>5</xdr:col>
          <xdr:colOff>257175</xdr:colOff>
          <xdr:row>21</xdr:row>
          <xdr:rowOff>104775</xdr:rowOff>
        </xdr:to>
        <xdr:sp macro="" textlink="">
          <xdr:nvSpPr>
            <xdr:cNvPr id="7306" name="Check Box 138" hidden="1">
              <a:extLst>
                <a:ext uri="{63B3BB69-23CF-44E3-9099-C40C66FF867C}">
                  <a14:compatExt spid="_x0000_s7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21</xdr:row>
          <xdr:rowOff>114300</xdr:rowOff>
        </xdr:from>
        <xdr:to>
          <xdr:col>5</xdr:col>
          <xdr:colOff>257175</xdr:colOff>
          <xdr:row>23</xdr:row>
          <xdr:rowOff>66675</xdr:rowOff>
        </xdr:to>
        <xdr:sp macro="" textlink="">
          <xdr:nvSpPr>
            <xdr:cNvPr id="7307" name="Check Box 139" hidden="1">
              <a:extLst>
                <a:ext uri="{63B3BB69-23CF-44E3-9099-C40C66FF867C}">
                  <a14:compatExt spid="_x0000_s73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23</xdr:row>
          <xdr:rowOff>142875</xdr:rowOff>
        </xdr:from>
        <xdr:to>
          <xdr:col>5</xdr:col>
          <xdr:colOff>257175</xdr:colOff>
          <xdr:row>25</xdr:row>
          <xdr:rowOff>104775</xdr:rowOff>
        </xdr:to>
        <xdr:sp macro="" textlink="">
          <xdr:nvSpPr>
            <xdr:cNvPr id="7308" name="Check Box 140" hidden="1">
              <a:extLst>
                <a:ext uri="{63B3BB69-23CF-44E3-9099-C40C66FF867C}">
                  <a14:compatExt spid="_x0000_s73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25</xdr:row>
          <xdr:rowOff>114300</xdr:rowOff>
        </xdr:from>
        <xdr:to>
          <xdr:col>5</xdr:col>
          <xdr:colOff>257175</xdr:colOff>
          <xdr:row>27</xdr:row>
          <xdr:rowOff>66675</xdr:rowOff>
        </xdr:to>
        <xdr:sp macro="" textlink="">
          <xdr:nvSpPr>
            <xdr:cNvPr id="7309" name="Check Box 141" hidden="1">
              <a:extLst>
                <a:ext uri="{63B3BB69-23CF-44E3-9099-C40C66FF867C}">
                  <a14:compatExt spid="_x0000_s73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27</xdr:row>
          <xdr:rowOff>142875</xdr:rowOff>
        </xdr:from>
        <xdr:to>
          <xdr:col>5</xdr:col>
          <xdr:colOff>257175</xdr:colOff>
          <xdr:row>29</xdr:row>
          <xdr:rowOff>85725</xdr:rowOff>
        </xdr:to>
        <xdr:sp macro="" textlink="">
          <xdr:nvSpPr>
            <xdr:cNvPr id="7310" name="Check Box 142" hidden="1">
              <a:extLst>
                <a:ext uri="{63B3BB69-23CF-44E3-9099-C40C66FF867C}">
                  <a14:compatExt spid="_x0000_s73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29</xdr:row>
          <xdr:rowOff>104775</xdr:rowOff>
        </xdr:from>
        <xdr:to>
          <xdr:col>5</xdr:col>
          <xdr:colOff>257175</xdr:colOff>
          <xdr:row>31</xdr:row>
          <xdr:rowOff>66675</xdr:rowOff>
        </xdr:to>
        <xdr:sp macro="" textlink="">
          <xdr:nvSpPr>
            <xdr:cNvPr id="7311" name="Check Box 143" hidden="1">
              <a:extLst>
                <a:ext uri="{63B3BB69-23CF-44E3-9099-C40C66FF867C}">
                  <a14:compatExt spid="_x0000_s73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31</xdr:row>
          <xdr:rowOff>142875</xdr:rowOff>
        </xdr:from>
        <xdr:to>
          <xdr:col>5</xdr:col>
          <xdr:colOff>257175</xdr:colOff>
          <xdr:row>33</xdr:row>
          <xdr:rowOff>85725</xdr:rowOff>
        </xdr:to>
        <xdr:sp macro="" textlink="">
          <xdr:nvSpPr>
            <xdr:cNvPr id="7312" name="Check Box 144" hidden="1">
              <a:extLst>
                <a:ext uri="{63B3BB69-23CF-44E3-9099-C40C66FF867C}">
                  <a14:compatExt spid="_x0000_s73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104775</xdr:rowOff>
        </xdr:from>
        <xdr:to>
          <xdr:col>5</xdr:col>
          <xdr:colOff>257175</xdr:colOff>
          <xdr:row>35</xdr:row>
          <xdr:rowOff>47625</xdr:rowOff>
        </xdr:to>
        <xdr:sp macro="" textlink="">
          <xdr:nvSpPr>
            <xdr:cNvPr id="7313" name="Check Box 145" hidden="1">
              <a:extLst>
                <a:ext uri="{63B3BB69-23CF-44E3-9099-C40C66FF867C}">
                  <a14:compatExt spid="_x0000_s73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35</xdr:row>
          <xdr:rowOff>123825</xdr:rowOff>
        </xdr:from>
        <xdr:to>
          <xdr:col>5</xdr:col>
          <xdr:colOff>257175</xdr:colOff>
          <xdr:row>37</xdr:row>
          <xdr:rowOff>76200</xdr:rowOff>
        </xdr:to>
        <xdr:sp macro="" textlink="">
          <xdr:nvSpPr>
            <xdr:cNvPr id="7314" name="Check Box 146" hidden="1">
              <a:extLst>
                <a:ext uri="{63B3BB69-23CF-44E3-9099-C40C66FF867C}">
                  <a14:compatExt spid="_x0000_s73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37</xdr:row>
          <xdr:rowOff>104775</xdr:rowOff>
        </xdr:from>
        <xdr:to>
          <xdr:col>5</xdr:col>
          <xdr:colOff>257175</xdr:colOff>
          <xdr:row>39</xdr:row>
          <xdr:rowOff>47625</xdr:rowOff>
        </xdr:to>
        <xdr:sp macro="" textlink="">
          <xdr:nvSpPr>
            <xdr:cNvPr id="7315" name="Check Box 147" hidden="1">
              <a:extLst>
                <a:ext uri="{63B3BB69-23CF-44E3-9099-C40C66FF867C}">
                  <a14:compatExt spid="_x0000_s73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39</xdr:row>
          <xdr:rowOff>123825</xdr:rowOff>
        </xdr:from>
        <xdr:to>
          <xdr:col>5</xdr:col>
          <xdr:colOff>257175</xdr:colOff>
          <xdr:row>41</xdr:row>
          <xdr:rowOff>76200</xdr:rowOff>
        </xdr:to>
        <xdr:sp macro="" textlink="">
          <xdr:nvSpPr>
            <xdr:cNvPr id="7316" name="Check Box 148" hidden="1">
              <a:extLst>
                <a:ext uri="{63B3BB69-23CF-44E3-9099-C40C66FF867C}">
                  <a14:compatExt spid="_x0000_s73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41</xdr:row>
          <xdr:rowOff>104775</xdr:rowOff>
        </xdr:from>
        <xdr:to>
          <xdr:col>5</xdr:col>
          <xdr:colOff>257175</xdr:colOff>
          <xdr:row>43</xdr:row>
          <xdr:rowOff>47625</xdr:rowOff>
        </xdr:to>
        <xdr:sp macro="" textlink="">
          <xdr:nvSpPr>
            <xdr:cNvPr id="7317" name="Check Box 149" hidden="1">
              <a:extLst>
                <a:ext uri="{63B3BB69-23CF-44E3-9099-C40C66FF867C}">
                  <a14:compatExt spid="_x0000_s73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43</xdr:row>
          <xdr:rowOff>114300</xdr:rowOff>
        </xdr:from>
        <xdr:to>
          <xdr:col>5</xdr:col>
          <xdr:colOff>257175</xdr:colOff>
          <xdr:row>45</xdr:row>
          <xdr:rowOff>66675</xdr:rowOff>
        </xdr:to>
        <xdr:sp macro="" textlink="">
          <xdr:nvSpPr>
            <xdr:cNvPr id="7318" name="Check Box 150" hidden="1">
              <a:extLst>
                <a:ext uri="{63B3BB69-23CF-44E3-9099-C40C66FF867C}">
                  <a14:compatExt spid="_x0000_s73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45</xdr:row>
          <xdr:rowOff>85725</xdr:rowOff>
        </xdr:from>
        <xdr:to>
          <xdr:col>5</xdr:col>
          <xdr:colOff>257175</xdr:colOff>
          <xdr:row>47</xdr:row>
          <xdr:rowOff>38100</xdr:rowOff>
        </xdr:to>
        <xdr:sp macro="" textlink="">
          <xdr:nvSpPr>
            <xdr:cNvPr id="7319" name="Check Box 151" hidden="1">
              <a:extLst>
                <a:ext uri="{63B3BB69-23CF-44E3-9099-C40C66FF867C}">
                  <a14:compatExt spid="_x0000_s73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47</xdr:row>
          <xdr:rowOff>114300</xdr:rowOff>
        </xdr:from>
        <xdr:to>
          <xdr:col>5</xdr:col>
          <xdr:colOff>257175</xdr:colOff>
          <xdr:row>49</xdr:row>
          <xdr:rowOff>66675</xdr:rowOff>
        </xdr:to>
        <xdr:sp macro="" textlink="">
          <xdr:nvSpPr>
            <xdr:cNvPr id="7320" name="Check Box 152" hidden="1">
              <a:extLst>
                <a:ext uri="{63B3BB69-23CF-44E3-9099-C40C66FF867C}">
                  <a14:compatExt spid="_x0000_s73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49</xdr:row>
          <xdr:rowOff>85725</xdr:rowOff>
        </xdr:from>
        <xdr:to>
          <xdr:col>5</xdr:col>
          <xdr:colOff>257175</xdr:colOff>
          <xdr:row>51</xdr:row>
          <xdr:rowOff>47625</xdr:rowOff>
        </xdr:to>
        <xdr:sp macro="" textlink="">
          <xdr:nvSpPr>
            <xdr:cNvPr id="7321" name="Check Box 153" hidden="1">
              <a:extLst>
                <a:ext uri="{63B3BB69-23CF-44E3-9099-C40C66FF867C}">
                  <a14:compatExt spid="_x0000_s73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51</xdr:row>
          <xdr:rowOff>104775</xdr:rowOff>
        </xdr:from>
        <xdr:to>
          <xdr:col>5</xdr:col>
          <xdr:colOff>257175</xdr:colOff>
          <xdr:row>53</xdr:row>
          <xdr:rowOff>66675</xdr:rowOff>
        </xdr:to>
        <xdr:sp macro="" textlink="">
          <xdr:nvSpPr>
            <xdr:cNvPr id="7322" name="Check Box 154" hidden="1">
              <a:extLst>
                <a:ext uri="{63B3BB69-23CF-44E3-9099-C40C66FF867C}">
                  <a14:compatExt spid="_x0000_s73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53</xdr:row>
          <xdr:rowOff>76200</xdr:rowOff>
        </xdr:from>
        <xdr:to>
          <xdr:col>5</xdr:col>
          <xdr:colOff>257175</xdr:colOff>
          <xdr:row>55</xdr:row>
          <xdr:rowOff>38100</xdr:rowOff>
        </xdr:to>
        <xdr:sp macro="" textlink="">
          <xdr:nvSpPr>
            <xdr:cNvPr id="7323" name="Check Box 155" hidden="1">
              <a:extLst>
                <a:ext uri="{63B3BB69-23CF-44E3-9099-C40C66FF867C}">
                  <a14:compatExt spid="_x0000_s73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55</xdr:row>
          <xdr:rowOff>104775</xdr:rowOff>
        </xdr:from>
        <xdr:to>
          <xdr:col>5</xdr:col>
          <xdr:colOff>257175</xdr:colOff>
          <xdr:row>57</xdr:row>
          <xdr:rowOff>66675</xdr:rowOff>
        </xdr:to>
        <xdr:sp macro="" textlink="">
          <xdr:nvSpPr>
            <xdr:cNvPr id="7324" name="Check Box 156" hidden="1">
              <a:extLst>
                <a:ext uri="{63B3BB69-23CF-44E3-9099-C40C66FF867C}">
                  <a14:compatExt spid="_x0000_s73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0</xdr:colOff>
          <xdr:row>6</xdr:row>
          <xdr:rowOff>0</xdr:rowOff>
        </xdr:from>
        <xdr:to>
          <xdr:col>5</xdr:col>
          <xdr:colOff>257175</xdr:colOff>
          <xdr:row>7</xdr:row>
          <xdr:rowOff>85725</xdr:rowOff>
        </xdr:to>
        <xdr:sp macro="" textlink="">
          <xdr:nvSpPr>
            <xdr:cNvPr id="22529" name="Check Box 1" hidden="1">
              <a:extLst>
                <a:ext uri="{63B3BB69-23CF-44E3-9099-C40C66FF867C}">
                  <a14:compatExt spid="_x0000_s225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7</xdr:row>
          <xdr:rowOff>152400</xdr:rowOff>
        </xdr:from>
        <xdr:to>
          <xdr:col>5</xdr:col>
          <xdr:colOff>257175</xdr:colOff>
          <xdr:row>9</xdr:row>
          <xdr:rowOff>114300</xdr:rowOff>
        </xdr:to>
        <xdr:sp macro="" textlink="">
          <xdr:nvSpPr>
            <xdr:cNvPr id="22530" name="Check Box 2" hidden="1">
              <a:extLst>
                <a:ext uri="{63B3BB69-23CF-44E3-9099-C40C66FF867C}">
                  <a14:compatExt spid="_x0000_s225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10</xdr:row>
          <xdr:rowOff>0</xdr:rowOff>
        </xdr:from>
        <xdr:to>
          <xdr:col>5</xdr:col>
          <xdr:colOff>257175</xdr:colOff>
          <xdr:row>11</xdr:row>
          <xdr:rowOff>76200</xdr:rowOff>
        </xdr:to>
        <xdr:sp macro="" textlink="">
          <xdr:nvSpPr>
            <xdr:cNvPr id="22531" name="Check Box 3" hidden="1">
              <a:extLst>
                <a:ext uri="{63B3BB69-23CF-44E3-9099-C40C66FF867C}">
                  <a14:compatExt spid="_x0000_s225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xdr:row>
          <xdr:rowOff>152400</xdr:rowOff>
        </xdr:from>
        <xdr:to>
          <xdr:col>5</xdr:col>
          <xdr:colOff>257175</xdr:colOff>
          <xdr:row>13</xdr:row>
          <xdr:rowOff>104775</xdr:rowOff>
        </xdr:to>
        <xdr:sp macro="" textlink="">
          <xdr:nvSpPr>
            <xdr:cNvPr id="22532" name="Check Box 4" hidden="1">
              <a:extLst>
                <a:ext uri="{63B3BB69-23CF-44E3-9099-C40C66FF867C}">
                  <a14:compatExt spid="_x0000_s225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13</xdr:row>
          <xdr:rowOff>123825</xdr:rowOff>
        </xdr:from>
        <xdr:to>
          <xdr:col>5</xdr:col>
          <xdr:colOff>257175</xdr:colOff>
          <xdr:row>15</xdr:row>
          <xdr:rowOff>76200</xdr:rowOff>
        </xdr:to>
        <xdr:sp macro="" textlink="">
          <xdr:nvSpPr>
            <xdr:cNvPr id="22533" name="Check Box 5" hidden="1">
              <a:extLst>
                <a:ext uri="{63B3BB69-23CF-44E3-9099-C40C66FF867C}">
                  <a14:compatExt spid="_x0000_s225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15</xdr:row>
          <xdr:rowOff>142875</xdr:rowOff>
        </xdr:from>
        <xdr:to>
          <xdr:col>5</xdr:col>
          <xdr:colOff>257175</xdr:colOff>
          <xdr:row>17</xdr:row>
          <xdr:rowOff>104775</xdr:rowOff>
        </xdr:to>
        <xdr:sp macro="" textlink="">
          <xdr:nvSpPr>
            <xdr:cNvPr id="22534" name="Check Box 6" hidden="1">
              <a:extLst>
                <a:ext uri="{63B3BB69-23CF-44E3-9099-C40C66FF867C}">
                  <a14:compatExt spid="_x0000_s225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17</xdr:row>
          <xdr:rowOff>123825</xdr:rowOff>
        </xdr:from>
        <xdr:to>
          <xdr:col>5</xdr:col>
          <xdr:colOff>257175</xdr:colOff>
          <xdr:row>19</xdr:row>
          <xdr:rowOff>66675</xdr:rowOff>
        </xdr:to>
        <xdr:sp macro="" textlink="">
          <xdr:nvSpPr>
            <xdr:cNvPr id="22535" name="Check Box 7" hidden="1">
              <a:extLst>
                <a:ext uri="{63B3BB69-23CF-44E3-9099-C40C66FF867C}">
                  <a14:compatExt spid="_x0000_s225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19</xdr:row>
          <xdr:rowOff>142875</xdr:rowOff>
        </xdr:from>
        <xdr:to>
          <xdr:col>5</xdr:col>
          <xdr:colOff>257175</xdr:colOff>
          <xdr:row>21</xdr:row>
          <xdr:rowOff>104775</xdr:rowOff>
        </xdr:to>
        <xdr:sp macro="" textlink="">
          <xdr:nvSpPr>
            <xdr:cNvPr id="22536" name="Check Box 8" hidden="1">
              <a:extLst>
                <a:ext uri="{63B3BB69-23CF-44E3-9099-C40C66FF867C}">
                  <a14:compatExt spid="_x0000_s225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21</xdr:row>
          <xdr:rowOff>114300</xdr:rowOff>
        </xdr:from>
        <xdr:to>
          <xdr:col>5</xdr:col>
          <xdr:colOff>257175</xdr:colOff>
          <xdr:row>23</xdr:row>
          <xdr:rowOff>66675</xdr:rowOff>
        </xdr:to>
        <xdr:sp macro="" textlink="">
          <xdr:nvSpPr>
            <xdr:cNvPr id="22537" name="Check Box 9" hidden="1">
              <a:extLst>
                <a:ext uri="{63B3BB69-23CF-44E3-9099-C40C66FF867C}">
                  <a14:compatExt spid="_x0000_s225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23</xdr:row>
          <xdr:rowOff>142875</xdr:rowOff>
        </xdr:from>
        <xdr:to>
          <xdr:col>5</xdr:col>
          <xdr:colOff>257175</xdr:colOff>
          <xdr:row>25</xdr:row>
          <xdr:rowOff>104775</xdr:rowOff>
        </xdr:to>
        <xdr:sp macro="" textlink="">
          <xdr:nvSpPr>
            <xdr:cNvPr id="22538" name="Check Box 10" hidden="1">
              <a:extLst>
                <a:ext uri="{63B3BB69-23CF-44E3-9099-C40C66FF867C}">
                  <a14:compatExt spid="_x0000_s225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25</xdr:row>
          <xdr:rowOff>114300</xdr:rowOff>
        </xdr:from>
        <xdr:to>
          <xdr:col>5</xdr:col>
          <xdr:colOff>257175</xdr:colOff>
          <xdr:row>27</xdr:row>
          <xdr:rowOff>66675</xdr:rowOff>
        </xdr:to>
        <xdr:sp macro="" textlink="">
          <xdr:nvSpPr>
            <xdr:cNvPr id="22539" name="Check Box 11" hidden="1">
              <a:extLst>
                <a:ext uri="{63B3BB69-23CF-44E3-9099-C40C66FF867C}">
                  <a14:compatExt spid="_x0000_s225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27</xdr:row>
          <xdr:rowOff>142875</xdr:rowOff>
        </xdr:from>
        <xdr:to>
          <xdr:col>5</xdr:col>
          <xdr:colOff>257175</xdr:colOff>
          <xdr:row>29</xdr:row>
          <xdr:rowOff>85725</xdr:rowOff>
        </xdr:to>
        <xdr:sp macro="" textlink="">
          <xdr:nvSpPr>
            <xdr:cNvPr id="22540" name="Check Box 12" hidden="1">
              <a:extLst>
                <a:ext uri="{63B3BB69-23CF-44E3-9099-C40C66FF867C}">
                  <a14:compatExt spid="_x0000_s225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29</xdr:row>
          <xdr:rowOff>104775</xdr:rowOff>
        </xdr:from>
        <xdr:to>
          <xdr:col>5</xdr:col>
          <xdr:colOff>257175</xdr:colOff>
          <xdr:row>31</xdr:row>
          <xdr:rowOff>66675</xdr:rowOff>
        </xdr:to>
        <xdr:sp macro="" textlink="">
          <xdr:nvSpPr>
            <xdr:cNvPr id="22541" name="Check Box 13" hidden="1">
              <a:extLst>
                <a:ext uri="{63B3BB69-23CF-44E3-9099-C40C66FF867C}">
                  <a14:compatExt spid="_x0000_s225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31</xdr:row>
          <xdr:rowOff>142875</xdr:rowOff>
        </xdr:from>
        <xdr:to>
          <xdr:col>5</xdr:col>
          <xdr:colOff>257175</xdr:colOff>
          <xdr:row>33</xdr:row>
          <xdr:rowOff>85725</xdr:rowOff>
        </xdr:to>
        <xdr:sp macro="" textlink="">
          <xdr:nvSpPr>
            <xdr:cNvPr id="22542" name="Check Box 14" hidden="1">
              <a:extLst>
                <a:ext uri="{63B3BB69-23CF-44E3-9099-C40C66FF867C}">
                  <a14:compatExt spid="_x0000_s225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104775</xdr:rowOff>
        </xdr:from>
        <xdr:to>
          <xdr:col>5</xdr:col>
          <xdr:colOff>257175</xdr:colOff>
          <xdr:row>35</xdr:row>
          <xdr:rowOff>47625</xdr:rowOff>
        </xdr:to>
        <xdr:sp macro="" textlink="">
          <xdr:nvSpPr>
            <xdr:cNvPr id="22543" name="Check Box 15" hidden="1">
              <a:extLst>
                <a:ext uri="{63B3BB69-23CF-44E3-9099-C40C66FF867C}">
                  <a14:compatExt spid="_x0000_s225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35</xdr:row>
          <xdr:rowOff>123825</xdr:rowOff>
        </xdr:from>
        <xdr:to>
          <xdr:col>5</xdr:col>
          <xdr:colOff>257175</xdr:colOff>
          <xdr:row>37</xdr:row>
          <xdr:rowOff>76200</xdr:rowOff>
        </xdr:to>
        <xdr:sp macro="" textlink="">
          <xdr:nvSpPr>
            <xdr:cNvPr id="22544" name="Check Box 16" hidden="1">
              <a:extLst>
                <a:ext uri="{63B3BB69-23CF-44E3-9099-C40C66FF867C}">
                  <a14:compatExt spid="_x0000_s225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37</xdr:row>
          <xdr:rowOff>104775</xdr:rowOff>
        </xdr:from>
        <xdr:to>
          <xdr:col>5</xdr:col>
          <xdr:colOff>257175</xdr:colOff>
          <xdr:row>39</xdr:row>
          <xdr:rowOff>47625</xdr:rowOff>
        </xdr:to>
        <xdr:sp macro="" textlink="">
          <xdr:nvSpPr>
            <xdr:cNvPr id="22545" name="Check Box 17" hidden="1">
              <a:extLst>
                <a:ext uri="{63B3BB69-23CF-44E3-9099-C40C66FF867C}">
                  <a14:compatExt spid="_x0000_s225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39</xdr:row>
          <xdr:rowOff>123825</xdr:rowOff>
        </xdr:from>
        <xdr:to>
          <xdr:col>5</xdr:col>
          <xdr:colOff>257175</xdr:colOff>
          <xdr:row>41</xdr:row>
          <xdr:rowOff>76200</xdr:rowOff>
        </xdr:to>
        <xdr:sp macro="" textlink="">
          <xdr:nvSpPr>
            <xdr:cNvPr id="22546" name="Check Box 18" hidden="1">
              <a:extLst>
                <a:ext uri="{63B3BB69-23CF-44E3-9099-C40C66FF867C}">
                  <a14:compatExt spid="_x0000_s225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41</xdr:row>
          <xdr:rowOff>104775</xdr:rowOff>
        </xdr:from>
        <xdr:to>
          <xdr:col>5</xdr:col>
          <xdr:colOff>257175</xdr:colOff>
          <xdr:row>43</xdr:row>
          <xdr:rowOff>47625</xdr:rowOff>
        </xdr:to>
        <xdr:sp macro="" textlink="">
          <xdr:nvSpPr>
            <xdr:cNvPr id="22547" name="Check Box 19" hidden="1">
              <a:extLst>
                <a:ext uri="{63B3BB69-23CF-44E3-9099-C40C66FF867C}">
                  <a14:compatExt spid="_x0000_s225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43</xdr:row>
          <xdr:rowOff>114300</xdr:rowOff>
        </xdr:from>
        <xdr:to>
          <xdr:col>5</xdr:col>
          <xdr:colOff>257175</xdr:colOff>
          <xdr:row>45</xdr:row>
          <xdr:rowOff>66675</xdr:rowOff>
        </xdr:to>
        <xdr:sp macro="" textlink="">
          <xdr:nvSpPr>
            <xdr:cNvPr id="22548" name="Check Box 20" hidden="1">
              <a:extLst>
                <a:ext uri="{63B3BB69-23CF-44E3-9099-C40C66FF867C}">
                  <a14:compatExt spid="_x0000_s225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45</xdr:row>
          <xdr:rowOff>85725</xdr:rowOff>
        </xdr:from>
        <xdr:to>
          <xdr:col>5</xdr:col>
          <xdr:colOff>257175</xdr:colOff>
          <xdr:row>47</xdr:row>
          <xdr:rowOff>38100</xdr:rowOff>
        </xdr:to>
        <xdr:sp macro="" textlink="">
          <xdr:nvSpPr>
            <xdr:cNvPr id="22549" name="Check Box 21" hidden="1">
              <a:extLst>
                <a:ext uri="{63B3BB69-23CF-44E3-9099-C40C66FF867C}">
                  <a14:compatExt spid="_x0000_s225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47</xdr:row>
          <xdr:rowOff>114300</xdr:rowOff>
        </xdr:from>
        <xdr:to>
          <xdr:col>5</xdr:col>
          <xdr:colOff>257175</xdr:colOff>
          <xdr:row>49</xdr:row>
          <xdr:rowOff>66675</xdr:rowOff>
        </xdr:to>
        <xdr:sp macro="" textlink="">
          <xdr:nvSpPr>
            <xdr:cNvPr id="22550" name="Check Box 22" hidden="1">
              <a:extLst>
                <a:ext uri="{63B3BB69-23CF-44E3-9099-C40C66FF867C}">
                  <a14:compatExt spid="_x0000_s225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49</xdr:row>
          <xdr:rowOff>85725</xdr:rowOff>
        </xdr:from>
        <xdr:to>
          <xdr:col>5</xdr:col>
          <xdr:colOff>257175</xdr:colOff>
          <xdr:row>51</xdr:row>
          <xdr:rowOff>47625</xdr:rowOff>
        </xdr:to>
        <xdr:sp macro="" textlink="">
          <xdr:nvSpPr>
            <xdr:cNvPr id="22551" name="Check Box 23" hidden="1">
              <a:extLst>
                <a:ext uri="{63B3BB69-23CF-44E3-9099-C40C66FF867C}">
                  <a14:compatExt spid="_x0000_s225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51</xdr:row>
          <xdr:rowOff>104775</xdr:rowOff>
        </xdr:from>
        <xdr:to>
          <xdr:col>5</xdr:col>
          <xdr:colOff>257175</xdr:colOff>
          <xdr:row>53</xdr:row>
          <xdr:rowOff>66675</xdr:rowOff>
        </xdr:to>
        <xdr:sp macro="" textlink="">
          <xdr:nvSpPr>
            <xdr:cNvPr id="22552" name="Check Box 24" hidden="1">
              <a:extLst>
                <a:ext uri="{63B3BB69-23CF-44E3-9099-C40C66FF867C}">
                  <a14:compatExt spid="_x0000_s225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53</xdr:row>
          <xdr:rowOff>76200</xdr:rowOff>
        </xdr:from>
        <xdr:to>
          <xdr:col>5</xdr:col>
          <xdr:colOff>257175</xdr:colOff>
          <xdr:row>55</xdr:row>
          <xdr:rowOff>38100</xdr:rowOff>
        </xdr:to>
        <xdr:sp macro="" textlink="">
          <xdr:nvSpPr>
            <xdr:cNvPr id="22553" name="Check Box 25" hidden="1">
              <a:extLst>
                <a:ext uri="{63B3BB69-23CF-44E3-9099-C40C66FF867C}">
                  <a14:compatExt spid="_x0000_s225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55</xdr:row>
          <xdr:rowOff>104775</xdr:rowOff>
        </xdr:from>
        <xdr:to>
          <xdr:col>5</xdr:col>
          <xdr:colOff>257175</xdr:colOff>
          <xdr:row>57</xdr:row>
          <xdr:rowOff>66675</xdr:rowOff>
        </xdr:to>
        <xdr:sp macro="" textlink="">
          <xdr:nvSpPr>
            <xdr:cNvPr id="22554" name="Check Box 26" hidden="1">
              <a:extLst>
                <a:ext uri="{63B3BB69-23CF-44E3-9099-C40C66FF867C}">
                  <a14:compatExt spid="_x0000_s225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18" Type="http://schemas.openxmlformats.org/officeDocument/2006/relationships/ctrlProp" Target="../ctrlProps/ctrlProp17.xml"/><Relationship Id="rId26" Type="http://schemas.openxmlformats.org/officeDocument/2006/relationships/ctrlProp" Target="../ctrlProps/ctrlProp25.xml"/><Relationship Id="rId3" Type="http://schemas.openxmlformats.org/officeDocument/2006/relationships/vmlDrawing" Target="../drawings/vmlDrawing2.vml"/><Relationship Id="rId21" Type="http://schemas.openxmlformats.org/officeDocument/2006/relationships/ctrlProp" Target="../ctrlProps/ctrlProp20.xml"/><Relationship Id="rId7" Type="http://schemas.openxmlformats.org/officeDocument/2006/relationships/ctrlProp" Target="../ctrlProps/ctrlProp6.xml"/><Relationship Id="rId12" Type="http://schemas.openxmlformats.org/officeDocument/2006/relationships/ctrlProp" Target="../ctrlProps/ctrlProp11.xml"/><Relationship Id="rId17" Type="http://schemas.openxmlformats.org/officeDocument/2006/relationships/ctrlProp" Target="../ctrlProps/ctrlProp16.xml"/><Relationship Id="rId25" Type="http://schemas.openxmlformats.org/officeDocument/2006/relationships/ctrlProp" Target="../ctrlProps/ctrlProp24.xml"/><Relationship Id="rId2" Type="http://schemas.openxmlformats.org/officeDocument/2006/relationships/drawing" Target="../drawings/drawing3.xml"/><Relationship Id="rId16" Type="http://schemas.openxmlformats.org/officeDocument/2006/relationships/ctrlProp" Target="../ctrlProps/ctrlProp15.xml"/><Relationship Id="rId20" Type="http://schemas.openxmlformats.org/officeDocument/2006/relationships/ctrlProp" Target="../ctrlProps/ctrlProp19.xml"/><Relationship Id="rId29" Type="http://schemas.openxmlformats.org/officeDocument/2006/relationships/ctrlProp" Target="../ctrlProps/ctrlProp28.xml"/><Relationship Id="rId1" Type="http://schemas.openxmlformats.org/officeDocument/2006/relationships/printerSettings" Target="../printerSettings/printerSettings5.bin"/><Relationship Id="rId6" Type="http://schemas.openxmlformats.org/officeDocument/2006/relationships/ctrlProp" Target="../ctrlProps/ctrlProp5.xml"/><Relationship Id="rId11" Type="http://schemas.openxmlformats.org/officeDocument/2006/relationships/ctrlProp" Target="../ctrlProps/ctrlProp10.xml"/><Relationship Id="rId24" Type="http://schemas.openxmlformats.org/officeDocument/2006/relationships/ctrlProp" Target="../ctrlProps/ctrlProp23.xml"/><Relationship Id="rId5" Type="http://schemas.openxmlformats.org/officeDocument/2006/relationships/ctrlProp" Target="../ctrlProps/ctrlProp4.xml"/><Relationship Id="rId15" Type="http://schemas.openxmlformats.org/officeDocument/2006/relationships/ctrlProp" Target="../ctrlProps/ctrlProp14.xml"/><Relationship Id="rId23" Type="http://schemas.openxmlformats.org/officeDocument/2006/relationships/ctrlProp" Target="../ctrlProps/ctrlProp22.xml"/><Relationship Id="rId28" Type="http://schemas.openxmlformats.org/officeDocument/2006/relationships/ctrlProp" Target="../ctrlProps/ctrlProp27.xml"/><Relationship Id="rId10" Type="http://schemas.openxmlformats.org/officeDocument/2006/relationships/ctrlProp" Target="../ctrlProps/ctrlProp9.xml"/><Relationship Id="rId19" Type="http://schemas.openxmlformats.org/officeDocument/2006/relationships/ctrlProp" Target="../ctrlProps/ctrlProp18.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 Id="rId22" Type="http://schemas.openxmlformats.org/officeDocument/2006/relationships/ctrlProp" Target="../ctrlProps/ctrlProp21.xml"/><Relationship Id="rId27" Type="http://schemas.openxmlformats.org/officeDocument/2006/relationships/ctrlProp" Target="../ctrlProps/ctrlProp26.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33.xml"/><Relationship Id="rId13" Type="http://schemas.openxmlformats.org/officeDocument/2006/relationships/ctrlProp" Target="../ctrlProps/ctrlProp38.xml"/><Relationship Id="rId18" Type="http://schemas.openxmlformats.org/officeDocument/2006/relationships/ctrlProp" Target="../ctrlProps/ctrlProp43.xml"/><Relationship Id="rId26" Type="http://schemas.openxmlformats.org/officeDocument/2006/relationships/ctrlProp" Target="../ctrlProps/ctrlProp51.xml"/><Relationship Id="rId3" Type="http://schemas.openxmlformats.org/officeDocument/2006/relationships/vmlDrawing" Target="../drawings/vmlDrawing3.vml"/><Relationship Id="rId21" Type="http://schemas.openxmlformats.org/officeDocument/2006/relationships/ctrlProp" Target="../ctrlProps/ctrlProp46.xml"/><Relationship Id="rId7" Type="http://schemas.openxmlformats.org/officeDocument/2006/relationships/ctrlProp" Target="../ctrlProps/ctrlProp32.xml"/><Relationship Id="rId12" Type="http://schemas.openxmlformats.org/officeDocument/2006/relationships/ctrlProp" Target="../ctrlProps/ctrlProp37.xml"/><Relationship Id="rId17" Type="http://schemas.openxmlformats.org/officeDocument/2006/relationships/ctrlProp" Target="../ctrlProps/ctrlProp42.xml"/><Relationship Id="rId25" Type="http://schemas.openxmlformats.org/officeDocument/2006/relationships/ctrlProp" Target="../ctrlProps/ctrlProp50.xml"/><Relationship Id="rId2" Type="http://schemas.openxmlformats.org/officeDocument/2006/relationships/drawing" Target="../drawings/drawing4.xml"/><Relationship Id="rId16" Type="http://schemas.openxmlformats.org/officeDocument/2006/relationships/ctrlProp" Target="../ctrlProps/ctrlProp41.xml"/><Relationship Id="rId20" Type="http://schemas.openxmlformats.org/officeDocument/2006/relationships/ctrlProp" Target="../ctrlProps/ctrlProp45.xml"/><Relationship Id="rId29" Type="http://schemas.openxmlformats.org/officeDocument/2006/relationships/ctrlProp" Target="../ctrlProps/ctrlProp54.xml"/><Relationship Id="rId1" Type="http://schemas.openxmlformats.org/officeDocument/2006/relationships/printerSettings" Target="../printerSettings/printerSettings6.bin"/><Relationship Id="rId6" Type="http://schemas.openxmlformats.org/officeDocument/2006/relationships/ctrlProp" Target="../ctrlProps/ctrlProp31.xml"/><Relationship Id="rId11" Type="http://schemas.openxmlformats.org/officeDocument/2006/relationships/ctrlProp" Target="../ctrlProps/ctrlProp36.xml"/><Relationship Id="rId24" Type="http://schemas.openxmlformats.org/officeDocument/2006/relationships/ctrlProp" Target="../ctrlProps/ctrlProp49.xml"/><Relationship Id="rId5" Type="http://schemas.openxmlformats.org/officeDocument/2006/relationships/ctrlProp" Target="../ctrlProps/ctrlProp30.xml"/><Relationship Id="rId15" Type="http://schemas.openxmlformats.org/officeDocument/2006/relationships/ctrlProp" Target="../ctrlProps/ctrlProp40.xml"/><Relationship Id="rId23" Type="http://schemas.openxmlformats.org/officeDocument/2006/relationships/ctrlProp" Target="../ctrlProps/ctrlProp48.xml"/><Relationship Id="rId28" Type="http://schemas.openxmlformats.org/officeDocument/2006/relationships/ctrlProp" Target="../ctrlProps/ctrlProp53.xml"/><Relationship Id="rId10" Type="http://schemas.openxmlformats.org/officeDocument/2006/relationships/ctrlProp" Target="../ctrlProps/ctrlProp35.xml"/><Relationship Id="rId19" Type="http://schemas.openxmlformats.org/officeDocument/2006/relationships/ctrlProp" Target="../ctrlProps/ctrlProp44.xml"/><Relationship Id="rId4" Type="http://schemas.openxmlformats.org/officeDocument/2006/relationships/ctrlProp" Target="../ctrlProps/ctrlProp29.xml"/><Relationship Id="rId9" Type="http://schemas.openxmlformats.org/officeDocument/2006/relationships/ctrlProp" Target="../ctrlProps/ctrlProp34.xml"/><Relationship Id="rId14" Type="http://schemas.openxmlformats.org/officeDocument/2006/relationships/ctrlProp" Target="../ctrlProps/ctrlProp39.xml"/><Relationship Id="rId22" Type="http://schemas.openxmlformats.org/officeDocument/2006/relationships/ctrlProp" Target="../ctrlProps/ctrlProp47.xml"/><Relationship Id="rId27" Type="http://schemas.openxmlformats.org/officeDocument/2006/relationships/ctrlProp" Target="../ctrlProps/ctrlProp5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2"/>
  <sheetViews>
    <sheetView tabSelected="1" zoomScaleNormal="100" workbookViewId="0">
      <selection activeCell="F18" sqref="F18"/>
    </sheetView>
  </sheetViews>
  <sheetFormatPr defaultRowHeight="13.5" x14ac:dyDescent="0.15"/>
  <sheetData>
    <row r="1" spans="1:1" ht="20.25" customHeight="1" x14ac:dyDescent="0.2">
      <c r="A1" s="193" t="s">
        <v>190</v>
      </c>
    </row>
    <row r="2" spans="1:1" ht="45.75" customHeight="1" x14ac:dyDescent="0.15"/>
    <row r="3" spans="1:1" x14ac:dyDescent="0.15">
      <c r="A3" t="s">
        <v>200</v>
      </c>
    </row>
    <row r="4" spans="1:1" ht="16.5" customHeight="1" x14ac:dyDescent="0.15">
      <c r="A4" s="179" t="s">
        <v>201</v>
      </c>
    </row>
    <row r="5" spans="1:1" ht="16.5" customHeight="1" x14ac:dyDescent="0.15">
      <c r="A5" s="179" t="s">
        <v>207</v>
      </c>
    </row>
    <row r="6" spans="1:1" ht="16.5" customHeight="1" x14ac:dyDescent="0.15">
      <c r="A6" s="179" t="s">
        <v>202</v>
      </c>
    </row>
    <row r="7" spans="1:1" ht="16.5" customHeight="1" x14ac:dyDescent="0.15">
      <c r="A7" s="179" t="s">
        <v>208</v>
      </c>
    </row>
    <row r="8" spans="1:1" ht="16.5" customHeight="1" x14ac:dyDescent="0.15"/>
    <row r="9" spans="1:1" ht="38.25" customHeight="1" x14ac:dyDescent="0.15">
      <c r="A9" t="s">
        <v>203</v>
      </c>
    </row>
    <row r="10" spans="1:1" ht="16.5" customHeight="1" x14ac:dyDescent="0.15">
      <c r="A10" s="179" t="s">
        <v>196</v>
      </c>
    </row>
    <row r="11" spans="1:1" ht="16.5" customHeight="1" x14ac:dyDescent="0.15">
      <c r="A11" s="194" t="s">
        <v>194</v>
      </c>
    </row>
    <row r="12" spans="1:1" ht="16.5" customHeight="1" x14ac:dyDescent="0.15">
      <c r="A12" s="179"/>
    </row>
    <row r="13" spans="1:1" ht="16.5" customHeight="1" x14ac:dyDescent="0.15">
      <c r="A13" s="179" t="s">
        <v>192</v>
      </c>
    </row>
    <row r="14" spans="1:1" ht="16.5" customHeight="1" x14ac:dyDescent="0.15">
      <c r="A14" s="179" t="s">
        <v>217</v>
      </c>
    </row>
    <row r="15" spans="1:1" ht="16.5" customHeight="1" x14ac:dyDescent="0.15">
      <c r="A15" s="194" t="s">
        <v>212</v>
      </c>
    </row>
    <row r="16" spans="1:1" ht="16.5" customHeight="1" x14ac:dyDescent="0.15">
      <c r="A16" s="179"/>
    </row>
    <row r="17" spans="1:1" ht="16.5" customHeight="1" x14ac:dyDescent="0.15">
      <c r="A17" s="179" t="s">
        <v>198</v>
      </c>
    </row>
    <row r="18" spans="1:1" ht="16.5" customHeight="1" x14ac:dyDescent="0.15">
      <c r="A18" s="179" t="s">
        <v>193</v>
      </c>
    </row>
    <row r="19" spans="1:1" ht="16.5" customHeight="1" x14ac:dyDescent="0.15">
      <c r="A19" s="179" t="s">
        <v>199</v>
      </c>
    </row>
    <row r="20" spans="1:1" ht="16.5" customHeight="1" x14ac:dyDescent="0.15">
      <c r="A20" s="179"/>
    </row>
    <row r="21" spans="1:1" s="212" customFormat="1" ht="16.5" customHeight="1" x14ac:dyDescent="0.15">
      <c r="A21" s="211" t="s">
        <v>226</v>
      </c>
    </row>
    <row r="22" spans="1:1" ht="16.5" customHeight="1" x14ac:dyDescent="0.15">
      <c r="A22" s="213" t="s">
        <v>205</v>
      </c>
    </row>
    <row r="23" spans="1:1" ht="16.5" customHeight="1" x14ac:dyDescent="0.15">
      <c r="A23" s="194" t="s">
        <v>222</v>
      </c>
    </row>
    <row r="24" spans="1:1" ht="16.5" customHeight="1" x14ac:dyDescent="0.15">
      <c r="A24" s="210" t="s">
        <v>223</v>
      </c>
    </row>
    <row r="25" spans="1:1" ht="16.5" customHeight="1" x14ac:dyDescent="0.15">
      <c r="A25" s="210" t="s">
        <v>224</v>
      </c>
    </row>
    <row r="26" spans="1:1" ht="16.5" customHeight="1" x14ac:dyDescent="0.15">
      <c r="A26" s="201" t="s">
        <v>214</v>
      </c>
    </row>
    <row r="27" spans="1:1" ht="16.5" customHeight="1" x14ac:dyDescent="0.15">
      <c r="A27" s="201" t="s">
        <v>215</v>
      </c>
    </row>
    <row r="28" spans="1:1" ht="16.5" customHeight="1" x14ac:dyDescent="0.15"/>
    <row r="29" spans="1:1" ht="16.5" customHeight="1" x14ac:dyDescent="0.15">
      <c r="A29" s="179" t="s">
        <v>204</v>
      </c>
    </row>
    <row r="30" spans="1:1" ht="16.5" customHeight="1" x14ac:dyDescent="0.15">
      <c r="A30" s="194" t="s">
        <v>205</v>
      </c>
    </row>
    <row r="31" spans="1:1" ht="16.5" customHeight="1" x14ac:dyDescent="0.15">
      <c r="A31" s="194" t="s">
        <v>206</v>
      </c>
    </row>
    <row r="32" spans="1:1" ht="16.5" customHeight="1" x14ac:dyDescent="0.15"/>
    <row r="33" ht="16.5" customHeight="1" x14ac:dyDescent="0.15"/>
    <row r="34" ht="16.5" customHeight="1" x14ac:dyDescent="0.15"/>
    <row r="35" ht="16.5" customHeight="1" x14ac:dyDescent="0.15"/>
    <row r="36" ht="16.5" customHeight="1" x14ac:dyDescent="0.15"/>
    <row r="37" ht="16.5" customHeight="1" x14ac:dyDescent="0.15"/>
    <row r="38" ht="16.5" customHeight="1" x14ac:dyDescent="0.15"/>
    <row r="39" ht="16.5" customHeight="1" x14ac:dyDescent="0.15"/>
    <row r="40" ht="16.5" customHeight="1" x14ac:dyDescent="0.15"/>
    <row r="41" ht="16.5" customHeight="1" x14ac:dyDescent="0.15"/>
    <row r="42" ht="16.5" customHeight="1" x14ac:dyDescent="0.15"/>
  </sheetData>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view="pageBreakPreview" zoomScale="70" zoomScaleNormal="100" zoomScaleSheetLayoutView="70" workbookViewId="0">
      <selection activeCell="J15" sqref="J15:N16"/>
    </sheetView>
  </sheetViews>
  <sheetFormatPr defaultColWidth="9" defaultRowHeight="13.5" x14ac:dyDescent="0.15"/>
  <cols>
    <col min="1" max="3" width="9.625" style="1" customWidth="1"/>
    <col min="4" max="11" width="8.125" style="1" customWidth="1"/>
    <col min="12" max="13" width="9.625" style="1" customWidth="1"/>
    <col min="14" max="16384" width="9" style="1"/>
  </cols>
  <sheetData>
    <row r="1" spans="1:14" ht="15" x14ac:dyDescent="0.15">
      <c r="A1" s="77" t="s">
        <v>73</v>
      </c>
      <c r="B1" s="72"/>
      <c r="C1" s="72"/>
      <c r="D1" s="72"/>
      <c r="E1" s="72"/>
      <c r="F1" s="72"/>
      <c r="G1" s="72"/>
      <c r="H1" s="72"/>
      <c r="I1" s="72"/>
      <c r="J1" s="72"/>
      <c r="K1" s="72"/>
      <c r="L1" s="72"/>
      <c r="M1" s="72"/>
    </row>
    <row r="2" spans="1:14" ht="26.25" customHeight="1" x14ac:dyDescent="0.15">
      <c r="A2" s="72"/>
      <c r="B2" s="72"/>
      <c r="C2" s="72"/>
      <c r="D2" s="72"/>
      <c r="E2" s="72"/>
      <c r="F2" s="72"/>
      <c r="G2" s="72"/>
      <c r="H2" s="72"/>
      <c r="I2" s="72"/>
      <c r="J2" s="72"/>
      <c r="K2" s="72"/>
      <c r="L2" s="72"/>
      <c r="M2" s="72"/>
    </row>
    <row r="3" spans="1:14" ht="26.25" customHeight="1" x14ac:dyDescent="0.15">
      <c r="A3" s="72"/>
      <c r="B3" s="72"/>
      <c r="C3" s="72"/>
      <c r="D3" s="72"/>
      <c r="E3" s="72"/>
      <c r="F3" s="72"/>
      <c r="G3" s="72"/>
      <c r="H3" s="72"/>
      <c r="I3" s="72"/>
      <c r="J3" s="72"/>
      <c r="K3" s="72"/>
      <c r="L3" s="72"/>
      <c r="M3" s="72"/>
    </row>
    <row r="4" spans="1:14" ht="26.25" customHeight="1" x14ac:dyDescent="0.15">
      <c r="A4" s="72"/>
      <c r="B4" s="72"/>
      <c r="C4" s="72"/>
      <c r="D4" s="72"/>
      <c r="E4" s="72"/>
      <c r="F4" s="72"/>
      <c r="G4" s="72"/>
      <c r="H4" s="72"/>
      <c r="I4" s="72"/>
      <c r="J4" s="72"/>
      <c r="K4" s="72"/>
      <c r="L4" s="72"/>
      <c r="M4" s="72"/>
    </row>
    <row r="5" spans="1:14" ht="24" x14ac:dyDescent="0.25">
      <c r="A5" s="220" t="s">
        <v>74</v>
      </c>
      <c r="B5" s="220"/>
      <c r="C5" s="220"/>
      <c r="D5" s="220"/>
      <c r="E5" s="220"/>
      <c r="F5" s="220"/>
      <c r="G5" s="220"/>
      <c r="H5" s="220"/>
      <c r="I5" s="220"/>
      <c r="J5" s="220"/>
      <c r="K5" s="220"/>
      <c r="L5" s="220"/>
      <c r="M5" s="220"/>
    </row>
    <row r="6" spans="1:14" ht="42.75" customHeight="1" x14ac:dyDescent="0.15">
      <c r="A6" s="72"/>
      <c r="B6" s="72"/>
      <c r="C6" s="72"/>
      <c r="D6" s="72"/>
      <c r="E6" s="72"/>
      <c r="F6" s="72"/>
      <c r="G6" s="72"/>
      <c r="H6" s="72"/>
      <c r="I6" s="72"/>
      <c r="J6" s="72"/>
      <c r="K6" s="72"/>
      <c r="L6" s="72"/>
      <c r="M6" s="72"/>
    </row>
    <row r="7" spans="1:14" ht="42.75" customHeight="1" x14ac:dyDescent="0.15">
      <c r="A7" s="72"/>
      <c r="B7" s="72"/>
      <c r="C7" s="72"/>
      <c r="D7" s="72"/>
      <c r="E7" s="72"/>
      <c r="F7" s="72"/>
      <c r="G7" s="72"/>
      <c r="H7" s="72"/>
      <c r="I7" s="72"/>
      <c r="J7" s="223" t="s">
        <v>189</v>
      </c>
      <c r="K7" s="223"/>
      <c r="L7" s="223"/>
      <c r="M7" s="223"/>
    </row>
    <row r="8" spans="1:14" s="75" customFormat="1" ht="47.25" customHeight="1" x14ac:dyDescent="0.15">
      <c r="A8" s="73" t="s">
        <v>75</v>
      </c>
      <c r="B8" s="78"/>
      <c r="C8" s="74"/>
      <c r="D8" s="74"/>
      <c r="E8" s="74"/>
      <c r="F8" s="74"/>
      <c r="G8" s="74"/>
      <c r="H8" s="74"/>
      <c r="I8" s="74"/>
      <c r="J8" s="74"/>
      <c r="K8" s="74"/>
      <c r="L8" s="74"/>
      <c r="M8" s="74"/>
    </row>
    <row r="9" spans="1:14" ht="28.5" customHeight="1" x14ac:dyDescent="0.15">
      <c r="A9" s="72"/>
      <c r="B9" s="72"/>
      <c r="C9" s="72"/>
      <c r="D9" s="72"/>
      <c r="E9" s="72"/>
      <c r="F9" s="72"/>
      <c r="G9" s="72"/>
      <c r="H9" s="72"/>
      <c r="I9" s="72"/>
      <c r="J9" s="72"/>
      <c r="K9" s="72"/>
      <c r="L9" s="72"/>
      <c r="M9" s="72"/>
    </row>
    <row r="10" spans="1:14" ht="30" customHeight="1" x14ac:dyDescent="0.15">
      <c r="A10" s="72"/>
      <c r="B10" s="72"/>
      <c r="C10" s="72"/>
      <c r="D10" s="72"/>
      <c r="E10" s="72"/>
      <c r="F10" s="72"/>
      <c r="G10" s="72"/>
      <c r="H10" s="72"/>
      <c r="I10" s="72"/>
      <c r="J10" s="72"/>
      <c r="K10" s="72"/>
      <c r="L10" s="72"/>
      <c r="M10" s="72"/>
    </row>
    <row r="11" spans="1:14" ht="29.25" customHeight="1" x14ac:dyDescent="0.15">
      <c r="A11" s="77"/>
      <c r="B11" s="77"/>
      <c r="C11" s="77"/>
      <c r="D11" s="77"/>
      <c r="E11" s="77"/>
      <c r="F11" s="77"/>
      <c r="G11" s="99"/>
      <c r="H11" s="219" t="s">
        <v>88</v>
      </c>
      <c r="I11" s="219"/>
      <c r="J11" s="222"/>
      <c r="K11" s="222"/>
      <c r="L11" s="222"/>
      <c r="M11" s="222"/>
      <c r="N11" s="222"/>
    </row>
    <row r="12" spans="1:14" ht="29.25" customHeight="1" x14ac:dyDescent="0.15">
      <c r="A12" s="77"/>
      <c r="B12" s="77"/>
      <c r="C12" s="77"/>
      <c r="D12" s="77"/>
      <c r="E12" s="77"/>
      <c r="F12" s="77"/>
      <c r="G12" s="77"/>
      <c r="H12" s="77"/>
      <c r="I12" s="77"/>
      <c r="J12" s="222"/>
      <c r="K12" s="222"/>
      <c r="L12" s="222"/>
      <c r="M12" s="222"/>
      <c r="N12" s="222"/>
    </row>
    <row r="13" spans="1:14" ht="29.25" customHeight="1" x14ac:dyDescent="0.15">
      <c r="A13" s="77"/>
      <c r="B13" s="77"/>
      <c r="C13" s="77"/>
      <c r="D13" s="77"/>
      <c r="E13" s="77"/>
      <c r="F13" s="224" t="s">
        <v>79</v>
      </c>
      <c r="G13" s="224"/>
      <c r="H13" s="219" t="s">
        <v>78</v>
      </c>
      <c r="I13" s="219"/>
      <c r="J13" s="222"/>
      <c r="K13" s="222"/>
      <c r="L13" s="222"/>
      <c r="M13" s="222"/>
      <c r="N13" s="222"/>
    </row>
    <row r="14" spans="1:14" ht="29.25" customHeight="1" x14ac:dyDescent="0.15">
      <c r="A14" s="77"/>
      <c r="B14" s="77"/>
      <c r="C14" s="77"/>
      <c r="D14" s="77"/>
      <c r="E14" s="77"/>
      <c r="F14" s="77"/>
      <c r="G14" s="77"/>
      <c r="H14" s="77"/>
      <c r="I14" s="77"/>
      <c r="J14" s="222"/>
      <c r="K14" s="222"/>
      <c r="L14" s="222"/>
      <c r="M14" s="222"/>
      <c r="N14" s="222"/>
    </row>
    <row r="15" spans="1:14" ht="27" customHeight="1" x14ac:dyDescent="0.15">
      <c r="A15" s="77"/>
      <c r="B15" s="77"/>
      <c r="C15" s="77"/>
      <c r="D15" s="77"/>
      <c r="E15" s="77"/>
      <c r="F15" s="77"/>
      <c r="G15" s="77"/>
      <c r="H15" s="219" t="s">
        <v>227</v>
      </c>
      <c r="I15" s="219"/>
      <c r="J15" s="228"/>
      <c r="K15" s="228"/>
      <c r="L15" s="228"/>
      <c r="M15" s="228"/>
      <c r="N15" s="228"/>
    </row>
    <row r="16" spans="1:14" ht="28.5" customHeight="1" x14ac:dyDescent="0.15">
      <c r="A16" s="77"/>
      <c r="B16" s="77"/>
      <c r="C16" s="77"/>
      <c r="D16" s="77"/>
      <c r="E16" s="77"/>
      <c r="F16" s="77"/>
      <c r="G16" s="77"/>
      <c r="H16" s="77"/>
      <c r="I16" s="77"/>
      <c r="J16" s="228"/>
      <c r="K16" s="228"/>
      <c r="L16" s="228"/>
      <c r="M16" s="228"/>
      <c r="N16" s="228"/>
    </row>
    <row r="17" spans="1:13" ht="51" customHeight="1" x14ac:dyDescent="0.15">
      <c r="A17" s="77"/>
      <c r="B17" s="77"/>
      <c r="C17" s="77"/>
      <c r="D17" s="77"/>
      <c r="E17" s="77"/>
      <c r="F17" s="77"/>
      <c r="G17" s="77"/>
      <c r="H17" s="77"/>
      <c r="I17" s="77"/>
      <c r="J17" s="77"/>
      <c r="K17" s="77"/>
      <c r="L17" s="77"/>
      <c r="M17" s="77"/>
    </row>
    <row r="18" spans="1:13" ht="21.75" customHeight="1" x14ac:dyDescent="0.15">
      <c r="A18" s="215" t="s">
        <v>76</v>
      </c>
      <c r="B18" s="216"/>
      <c r="C18" s="216"/>
      <c r="D18" s="216"/>
      <c r="E18" s="216"/>
      <c r="F18" s="216"/>
      <c r="G18" s="216"/>
      <c r="H18" s="216"/>
      <c r="I18" s="216"/>
      <c r="J18" s="216"/>
      <c r="K18" s="216"/>
      <c r="L18" s="216"/>
      <c r="M18" s="216"/>
    </row>
    <row r="19" spans="1:13" ht="27.75" customHeight="1" x14ac:dyDescent="0.15">
      <c r="A19" s="216"/>
      <c r="B19" s="216"/>
      <c r="C19" s="216"/>
      <c r="D19" s="216"/>
      <c r="E19" s="216"/>
      <c r="F19" s="216"/>
      <c r="G19" s="216"/>
      <c r="H19" s="216"/>
      <c r="I19" s="216"/>
      <c r="J19" s="216"/>
      <c r="K19" s="216"/>
      <c r="L19" s="216"/>
      <c r="M19" s="216"/>
    </row>
    <row r="20" spans="1:13" ht="54" customHeight="1" x14ac:dyDescent="0.15">
      <c r="A20" s="72"/>
      <c r="B20" s="72"/>
      <c r="C20" s="72"/>
      <c r="D20" s="72"/>
      <c r="E20" s="72"/>
      <c r="F20" s="72"/>
      <c r="G20" s="72"/>
      <c r="H20" s="72"/>
      <c r="I20" s="72"/>
      <c r="J20" s="72"/>
      <c r="K20" s="72"/>
      <c r="L20" s="72"/>
      <c r="M20" s="72"/>
    </row>
    <row r="21" spans="1:13" ht="48.75" customHeight="1" x14ac:dyDescent="0.15">
      <c r="A21" s="72"/>
      <c r="B21" s="217" t="s">
        <v>77</v>
      </c>
      <c r="C21" s="218"/>
      <c r="D21" s="225">
        <f>別紙1!K55</f>
        <v>0</v>
      </c>
      <c r="E21" s="226"/>
      <c r="F21" s="226"/>
      <c r="G21" s="226"/>
      <c r="H21" s="226"/>
      <c r="I21" s="226"/>
      <c r="J21" s="226"/>
      <c r="K21" s="227"/>
      <c r="L21" s="76" t="s">
        <v>12</v>
      </c>
      <c r="M21" s="72"/>
    </row>
    <row r="22" spans="1:13" ht="54" customHeight="1" x14ac:dyDescent="0.15">
      <c r="A22" s="72"/>
      <c r="B22" s="72"/>
      <c r="C22" s="72"/>
      <c r="D22" s="72"/>
      <c r="E22" s="72"/>
      <c r="F22" s="72"/>
      <c r="G22" s="72"/>
      <c r="H22" s="72"/>
      <c r="I22" s="72"/>
      <c r="J22" s="72"/>
      <c r="K22" s="72"/>
      <c r="L22" s="72"/>
      <c r="M22" s="72"/>
    </row>
    <row r="23" spans="1:13" ht="15.75" customHeight="1" x14ac:dyDescent="0.15">
      <c r="A23" s="77"/>
      <c r="B23" s="77" t="s">
        <v>191</v>
      </c>
      <c r="C23" s="178"/>
      <c r="D23" s="177"/>
      <c r="E23" s="77"/>
      <c r="F23" s="77"/>
      <c r="G23" s="77"/>
      <c r="H23" s="77"/>
      <c r="I23" s="77"/>
      <c r="J23" s="77"/>
      <c r="K23" s="77"/>
      <c r="L23" s="77"/>
      <c r="M23" s="77"/>
    </row>
    <row r="24" spans="1:13" ht="24.75" customHeight="1" x14ac:dyDescent="0.15">
      <c r="A24" s="77"/>
      <c r="B24" s="77"/>
      <c r="C24" s="77"/>
      <c r="D24" s="77"/>
      <c r="E24" s="77"/>
      <c r="F24" s="77"/>
      <c r="G24" s="77"/>
      <c r="H24" s="77"/>
      <c r="I24" s="77"/>
      <c r="J24" s="77"/>
      <c r="K24" s="77"/>
      <c r="L24" s="77"/>
      <c r="M24" s="77"/>
    </row>
    <row r="25" spans="1:13" ht="78.75" customHeight="1" x14ac:dyDescent="0.15">
      <c r="A25" s="77"/>
      <c r="B25" s="77" t="s">
        <v>80</v>
      </c>
      <c r="C25" s="77"/>
      <c r="D25" s="77"/>
      <c r="E25" s="77"/>
      <c r="F25" s="77"/>
      <c r="G25" s="77"/>
      <c r="H25" s="77"/>
      <c r="I25" s="77"/>
      <c r="J25" s="77"/>
      <c r="K25" s="77"/>
      <c r="L25" s="77"/>
      <c r="M25" s="77"/>
    </row>
    <row r="26" spans="1:13" ht="26.25" customHeight="1" x14ac:dyDescent="0.15">
      <c r="A26" s="77"/>
      <c r="B26" s="81" t="s">
        <v>81</v>
      </c>
      <c r="C26" s="77"/>
      <c r="D26" s="77"/>
      <c r="E26" s="77"/>
      <c r="F26" s="77"/>
      <c r="G26" s="77"/>
      <c r="H26" s="77"/>
      <c r="I26" s="77"/>
      <c r="J26" s="77"/>
      <c r="K26" s="77"/>
      <c r="L26" s="77"/>
      <c r="M26" s="77"/>
    </row>
    <row r="27" spans="1:13" ht="26.25" customHeight="1" x14ac:dyDescent="0.15">
      <c r="A27" s="77"/>
      <c r="B27" s="81" t="s">
        <v>82</v>
      </c>
      <c r="C27" s="77"/>
      <c r="D27" s="77"/>
      <c r="E27" s="77"/>
      <c r="F27" s="77"/>
      <c r="G27" s="77"/>
      <c r="H27" s="77"/>
      <c r="I27" s="77"/>
      <c r="J27" s="77"/>
      <c r="K27" s="77"/>
      <c r="L27" s="77"/>
      <c r="M27" s="77"/>
    </row>
    <row r="28" spans="1:13" ht="26.25" customHeight="1" x14ac:dyDescent="0.15">
      <c r="A28" s="77"/>
      <c r="B28" s="81" t="s">
        <v>83</v>
      </c>
      <c r="C28" s="77"/>
      <c r="D28" s="77"/>
      <c r="E28" s="77"/>
      <c r="F28" s="77"/>
      <c r="G28" s="77"/>
      <c r="H28" s="77"/>
      <c r="I28" s="77"/>
      <c r="J28" s="77"/>
      <c r="K28" s="77"/>
      <c r="L28" s="77"/>
      <c r="M28" s="77"/>
    </row>
    <row r="29" spans="1:13" ht="26.25" customHeight="1" x14ac:dyDescent="0.15">
      <c r="A29" s="77"/>
      <c r="B29" s="81" t="s">
        <v>84</v>
      </c>
      <c r="C29" s="77"/>
      <c r="D29" s="77"/>
      <c r="E29" s="77"/>
      <c r="F29" s="77"/>
      <c r="G29" s="77"/>
      <c r="H29" s="77"/>
      <c r="I29" s="77"/>
      <c r="J29" s="77"/>
      <c r="K29" s="77"/>
      <c r="L29" s="77"/>
      <c r="M29" s="77"/>
    </row>
    <row r="30" spans="1:13" ht="39.75" customHeight="1" x14ac:dyDescent="0.15">
      <c r="A30" s="77"/>
      <c r="B30" s="79" t="s">
        <v>85</v>
      </c>
      <c r="C30" s="221" t="s">
        <v>86</v>
      </c>
      <c r="D30" s="221"/>
      <c r="E30" s="221"/>
      <c r="F30" s="221"/>
      <c r="G30" s="221"/>
      <c r="H30" s="221"/>
      <c r="I30" s="221"/>
      <c r="J30" s="221"/>
      <c r="K30" s="221"/>
      <c r="L30" s="80"/>
      <c r="M30" s="77"/>
    </row>
    <row r="31" spans="1:13" ht="15" x14ac:dyDescent="0.15">
      <c r="A31" s="77"/>
      <c r="B31" s="77"/>
      <c r="C31" s="77"/>
      <c r="D31" s="77"/>
      <c r="E31" s="77"/>
      <c r="F31" s="77"/>
      <c r="G31" s="77"/>
      <c r="H31" s="77"/>
      <c r="I31" s="77"/>
      <c r="J31" s="77"/>
      <c r="K31" s="77"/>
      <c r="L31" s="77"/>
      <c r="M31" s="77"/>
    </row>
    <row r="32" spans="1:13" ht="15" x14ac:dyDescent="0.15">
      <c r="A32" s="77"/>
      <c r="B32" s="77"/>
      <c r="C32" s="77"/>
      <c r="D32" s="77"/>
      <c r="E32" s="77"/>
      <c r="F32" s="77"/>
      <c r="G32" s="77"/>
      <c r="H32" s="77"/>
      <c r="I32" s="77"/>
      <c r="J32" s="77"/>
      <c r="K32" s="77"/>
      <c r="L32" s="77"/>
      <c r="M32" s="77"/>
    </row>
    <row r="33" spans="1:13" ht="15" x14ac:dyDescent="0.15">
      <c r="A33" s="77"/>
      <c r="B33" s="77"/>
      <c r="C33" s="77"/>
      <c r="D33" s="77"/>
      <c r="E33" s="77"/>
      <c r="F33" s="77"/>
      <c r="G33" s="77"/>
      <c r="H33" s="77"/>
      <c r="I33" s="77"/>
      <c r="J33" s="77"/>
      <c r="K33" s="77"/>
      <c r="L33" s="77"/>
      <c r="M33" s="77"/>
    </row>
    <row r="34" spans="1:13" ht="15" x14ac:dyDescent="0.15">
      <c r="A34" s="77"/>
      <c r="B34" s="77"/>
      <c r="C34" s="77"/>
      <c r="D34" s="77"/>
      <c r="E34" s="77"/>
      <c r="F34" s="77"/>
      <c r="G34" s="77"/>
      <c r="H34" s="77"/>
      <c r="I34" s="77"/>
      <c r="J34" s="77"/>
      <c r="K34" s="77"/>
      <c r="L34" s="77"/>
      <c r="M34" s="77"/>
    </row>
    <row r="35" spans="1:13" ht="15" x14ac:dyDescent="0.15">
      <c r="A35" s="77"/>
      <c r="B35" s="77"/>
      <c r="C35" s="77"/>
      <c r="D35" s="77"/>
      <c r="E35" s="77"/>
      <c r="F35" s="77"/>
      <c r="G35" s="77"/>
      <c r="H35" s="77"/>
      <c r="I35" s="77"/>
      <c r="J35" s="77"/>
      <c r="K35" s="77"/>
      <c r="L35" s="77"/>
      <c r="M35" s="77"/>
    </row>
    <row r="36" spans="1:13" ht="15" x14ac:dyDescent="0.15">
      <c r="A36" s="77"/>
      <c r="B36" s="77"/>
      <c r="C36" s="77"/>
      <c r="D36" s="77"/>
      <c r="E36" s="77"/>
      <c r="F36" s="77"/>
      <c r="G36" s="77"/>
      <c r="H36" s="77"/>
      <c r="I36" s="77"/>
      <c r="J36" s="77"/>
      <c r="K36" s="77"/>
      <c r="L36" s="77"/>
      <c r="M36" s="77"/>
    </row>
    <row r="37" spans="1:13" ht="15" x14ac:dyDescent="0.15">
      <c r="A37" s="77"/>
      <c r="B37" s="77"/>
      <c r="C37" s="77"/>
      <c r="D37" s="77"/>
      <c r="E37" s="77"/>
      <c r="F37" s="77"/>
      <c r="G37" s="77"/>
      <c r="H37" s="77"/>
      <c r="I37" s="77"/>
      <c r="J37" s="77"/>
      <c r="K37" s="77"/>
      <c r="L37" s="77"/>
      <c r="M37" s="77"/>
    </row>
    <row r="38" spans="1:13" ht="34.5" customHeight="1" x14ac:dyDescent="0.15">
      <c r="A38" s="77"/>
      <c r="B38" s="214" t="s">
        <v>87</v>
      </c>
      <c r="C38" s="214"/>
      <c r="D38" s="214"/>
      <c r="E38" s="214"/>
      <c r="F38" s="214"/>
      <c r="G38" s="214"/>
      <c r="H38" s="214"/>
      <c r="I38" s="214"/>
      <c r="J38" s="214"/>
      <c r="K38" s="214"/>
      <c r="L38" s="214"/>
      <c r="M38" s="214"/>
    </row>
    <row r="39" spans="1:13" x14ac:dyDescent="0.15">
      <c r="A39" s="72"/>
      <c r="B39" s="72"/>
      <c r="C39" s="72"/>
      <c r="D39" s="72"/>
      <c r="E39" s="72"/>
      <c r="F39" s="72"/>
      <c r="G39" s="72"/>
      <c r="H39" s="72"/>
      <c r="I39" s="72"/>
      <c r="J39" s="72"/>
      <c r="K39" s="72"/>
      <c r="L39" s="72"/>
      <c r="M39" s="72"/>
    </row>
    <row r="40" spans="1:13" x14ac:dyDescent="0.15">
      <c r="A40" s="72"/>
      <c r="B40" s="72"/>
      <c r="C40" s="72"/>
      <c r="D40" s="72"/>
      <c r="E40" s="72"/>
      <c r="F40" s="72"/>
      <c r="G40" s="72"/>
      <c r="H40" s="72"/>
      <c r="I40" s="72"/>
      <c r="J40" s="72"/>
      <c r="K40" s="72"/>
      <c r="L40" s="72"/>
      <c r="M40" s="72"/>
    </row>
    <row r="41" spans="1:13" x14ac:dyDescent="0.15">
      <c r="A41" s="72"/>
      <c r="B41" s="72"/>
      <c r="C41" s="72"/>
      <c r="D41" s="72"/>
      <c r="E41" s="72"/>
      <c r="F41" s="72"/>
      <c r="G41" s="72"/>
      <c r="H41" s="72"/>
      <c r="I41" s="72"/>
      <c r="J41" s="72"/>
      <c r="K41" s="72"/>
      <c r="L41" s="72"/>
      <c r="M41" s="72"/>
    </row>
    <row r="42" spans="1:13" x14ac:dyDescent="0.15">
      <c r="A42" s="72"/>
      <c r="B42" s="72"/>
      <c r="C42" s="72"/>
      <c r="D42" s="72"/>
      <c r="E42" s="72"/>
      <c r="F42" s="72"/>
      <c r="G42" s="72"/>
      <c r="H42" s="72"/>
      <c r="I42" s="72"/>
      <c r="J42" s="72"/>
      <c r="K42" s="72"/>
      <c r="L42" s="72"/>
      <c r="M42" s="72"/>
    </row>
    <row r="43" spans="1:13" x14ac:dyDescent="0.15">
      <c r="A43" s="72"/>
      <c r="B43" s="72"/>
      <c r="C43" s="72"/>
      <c r="D43" s="72"/>
      <c r="E43" s="72"/>
      <c r="F43" s="72"/>
      <c r="G43" s="72"/>
      <c r="H43" s="72"/>
      <c r="I43" s="72"/>
      <c r="J43" s="72"/>
      <c r="K43" s="72"/>
      <c r="L43" s="72"/>
      <c r="M43" s="72"/>
    </row>
    <row r="44" spans="1:13" x14ac:dyDescent="0.15">
      <c r="A44" s="72"/>
      <c r="B44" s="72"/>
      <c r="C44" s="72"/>
      <c r="D44" s="72"/>
      <c r="E44" s="72"/>
      <c r="F44" s="72"/>
      <c r="G44" s="72"/>
      <c r="H44" s="72"/>
      <c r="I44" s="72"/>
      <c r="J44" s="72"/>
      <c r="K44" s="72"/>
      <c r="L44" s="72"/>
      <c r="M44" s="72"/>
    </row>
  </sheetData>
  <mergeCells count="14">
    <mergeCell ref="A5:M5"/>
    <mergeCell ref="C30:K30"/>
    <mergeCell ref="J11:N12"/>
    <mergeCell ref="J13:N14"/>
    <mergeCell ref="J7:M7"/>
    <mergeCell ref="F13:G13"/>
    <mergeCell ref="H11:I11"/>
    <mergeCell ref="D21:K21"/>
    <mergeCell ref="J15:N16"/>
    <mergeCell ref="B38:M38"/>
    <mergeCell ref="A18:M19"/>
    <mergeCell ref="B21:C21"/>
    <mergeCell ref="H13:I13"/>
    <mergeCell ref="H15:I15"/>
  </mergeCells>
  <phoneticPr fontId="2"/>
  <dataValidations count="1">
    <dataValidation type="whole" operator="equal" allowBlank="1" showInputMessage="1" showErrorMessage="1" error="このセルには入力しないでください。" prompt="このセルには入力しないでください。" sqref="D21:K21">
      <formula1>99999999</formula1>
    </dataValidation>
  </dataValidations>
  <printOptions horizontalCentered="1"/>
  <pageMargins left="0.70866141732283472" right="0.70866141732283472" top="0.74803149606299213" bottom="0.74803149606299213" header="0.31496062992125984" footer="0.31496062992125984"/>
  <pageSetup paperSize="9" scale="6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view="pageBreakPreview" zoomScale="85" zoomScaleNormal="85" zoomScaleSheetLayoutView="85" workbookViewId="0">
      <selection activeCell="V11" sqref="V11"/>
    </sheetView>
  </sheetViews>
  <sheetFormatPr defaultColWidth="9" defaultRowHeight="13.5" x14ac:dyDescent="0.15"/>
  <cols>
    <col min="1" max="1" width="7.875" style="146" customWidth="1"/>
    <col min="2" max="13" width="9.5" style="146" customWidth="1"/>
    <col min="14" max="14" width="13.125" style="146" customWidth="1"/>
    <col min="15" max="16384" width="9" style="146"/>
  </cols>
  <sheetData>
    <row r="1" spans="1:14" s="153" customFormat="1" ht="24.75" customHeight="1" x14ac:dyDescent="0.15"/>
    <row r="4" spans="1:14" ht="27" customHeight="1" x14ac:dyDescent="0.15">
      <c r="A4" s="203"/>
      <c r="B4" s="203"/>
      <c r="C4" s="239" t="s">
        <v>225</v>
      </c>
      <c r="D4" s="239"/>
      <c r="E4" s="239"/>
      <c r="F4" s="239"/>
      <c r="G4" s="239"/>
      <c r="H4" s="205">
        <v>7</v>
      </c>
      <c r="I4" s="204" t="s">
        <v>216</v>
      </c>
      <c r="J4" s="203"/>
      <c r="K4" s="203"/>
      <c r="L4" s="203"/>
      <c r="M4" s="203"/>
    </row>
    <row r="6" spans="1:14" ht="46.5" customHeight="1" x14ac:dyDescent="0.15">
      <c r="A6" s="229" t="s">
        <v>13</v>
      </c>
      <c r="B6" s="231"/>
      <c r="C6" s="232"/>
      <c r="D6" s="232"/>
      <c r="E6" s="233"/>
      <c r="F6" s="237" t="s">
        <v>165</v>
      </c>
      <c r="G6" s="231"/>
      <c r="H6" s="233"/>
      <c r="K6" s="166"/>
    </row>
    <row r="7" spans="1:14" ht="46.5" customHeight="1" x14ac:dyDescent="0.15">
      <c r="A7" s="230"/>
      <c r="B7" s="234"/>
      <c r="C7" s="235"/>
      <c r="D7" s="235"/>
      <c r="E7" s="236"/>
      <c r="F7" s="238"/>
      <c r="G7" s="234"/>
      <c r="H7" s="236"/>
      <c r="K7" s="166"/>
    </row>
    <row r="8" spans="1:14" ht="25.5" customHeight="1" thickBot="1" x14ac:dyDescent="0.2">
      <c r="M8" s="152" t="s">
        <v>164</v>
      </c>
    </row>
    <row r="9" spans="1:14" s="150" customFormat="1" ht="28.5" customHeight="1" thickBot="1" x14ac:dyDescent="0.2">
      <c r="A9" s="149"/>
      <c r="B9" s="207" t="str">
        <f>IF($H$4="","","R"&amp;$H$4&amp;".4.1")</f>
        <v>R7.4.1</v>
      </c>
      <c r="C9" s="151" t="str">
        <f>IF($H$4="","","R"&amp;$H$4&amp;".5.1")</f>
        <v>R7.5.1</v>
      </c>
      <c r="D9" s="208" t="str">
        <f>IF($H$4="","","R"&amp;$H$4&amp;".6.1")</f>
        <v>R7.6.1</v>
      </c>
      <c r="E9" s="167" t="str">
        <f>IF($H$4="","","R"&amp;$H$4&amp;".7.1")</f>
        <v>R7.7.1</v>
      </c>
      <c r="F9" s="167" t="str">
        <f>IF($H$4="","","R"&amp;$H$4&amp;".8.1")</f>
        <v>R7.8.1</v>
      </c>
      <c r="G9" s="151" t="str">
        <f>IF($H$4="","","R"&amp;$H$4&amp;".9.1")</f>
        <v>R7.9.1</v>
      </c>
      <c r="H9" s="208" t="str">
        <f>IF($H$4="","","R"&amp;$H$4&amp;".10.1")</f>
        <v>R7.10.1</v>
      </c>
      <c r="I9" s="151" t="str">
        <f>IF($H$4="","","R"&amp;$H$4&amp;".11.1")</f>
        <v>R7.11.1</v>
      </c>
      <c r="J9" s="208" t="str">
        <f>IF($H$4="","","R"&amp;$H$4&amp;".12.1")</f>
        <v>R7.12.1</v>
      </c>
      <c r="K9" s="466" t="str">
        <f>IF($H$4="","","R"&amp;$H$4+1&amp;".1.1")</f>
        <v>R8.1.1</v>
      </c>
      <c r="L9" s="466" t="str">
        <f>IF($H$4="","","R"&amp;$H$4+1&amp;".2.1")</f>
        <v>R8.2.1</v>
      </c>
      <c r="M9" s="466" t="str">
        <f>IF($H$4="","","R"&amp;$H$4+1&amp;".3.1")</f>
        <v>R8.3.1</v>
      </c>
      <c r="N9" s="170" t="s">
        <v>187</v>
      </c>
    </row>
    <row r="10" spans="1:14" ht="40.5" customHeight="1" x14ac:dyDescent="0.15">
      <c r="A10" s="202" t="s">
        <v>163</v>
      </c>
      <c r="B10" s="206"/>
      <c r="C10" s="180"/>
      <c r="D10" s="180"/>
      <c r="E10" s="180"/>
      <c r="F10" s="180"/>
      <c r="G10" s="180"/>
      <c r="H10" s="180"/>
      <c r="I10" s="180"/>
      <c r="J10" s="180"/>
      <c r="K10" s="180"/>
      <c r="L10" s="180"/>
      <c r="M10" s="181"/>
      <c r="N10" s="169" t="e">
        <f>ROUNDDOWN(AVERAGE(B10:M10),0)</f>
        <v>#DIV/0!</v>
      </c>
    </row>
    <row r="11" spans="1:14" ht="40.5" customHeight="1" thickBot="1" x14ac:dyDescent="0.2">
      <c r="A11" s="149" t="s">
        <v>162</v>
      </c>
      <c r="B11" s="182"/>
      <c r="C11" s="183"/>
      <c r="D11" s="183"/>
      <c r="E11" s="183"/>
      <c r="F11" s="183"/>
      <c r="G11" s="183"/>
      <c r="H11" s="183"/>
      <c r="I11" s="183"/>
      <c r="J11" s="183"/>
      <c r="K11" s="183"/>
      <c r="L11" s="183"/>
      <c r="M11" s="184"/>
      <c r="N11" s="168" t="e">
        <f>ROUNDDOWN(AVERAGE(B11:M11),0)</f>
        <v>#DIV/0!</v>
      </c>
    </row>
    <row r="12" spans="1:14" ht="35.25" customHeight="1" x14ac:dyDescent="0.15">
      <c r="A12" s="148" t="s">
        <v>161</v>
      </c>
      <c r="B12" s="174" t="str">
        <f t="shared" ref="B12:M12" si="0">IF(AND(B10="",B11=""),"",SUM(B10:B11))</f>
        <v/>
      </c>
      <c r="C12" s="175" t="str">
        <f t="shared" si="0"/>
        <v/>
      </c>
      <c r="D12" s="175" t="str">
        <f t="shared" si="0"/>
        <v/>
      </c>
      <c r="E12" s="175" t="str">
        <f t="shared" si="0"/>
        <v/>
      </c>
      <c r="F12" s="175" t="str">
        <f t="shared" si="0"/>
        <v/>
      </c>
      <c r="G12" s="175" t="str">
        <f t="shared" si="0"/>
        <v/>
      </c>
      <c r="H12" s="175" t="str">
        <f t="shared" si="0"/>
        <v/>
      </c>
      <c r="I12" s="175" t="str">
        <f t="shared" si="0"/>
        <v/>
      </c>
      <c r="J12" s="175" t="str">
        <f t="shared" si="0"/>
        <v/>
      </c>
      <c r="K12" s="175" t="str">
        <f t="shared" si="0"/>
        <v/>
      </c>
      <c r="L12" s="175" t="str">
        <f t="shared" si="0"/>
        <v/>
      </c>
      <c r="M12" s="176" t="str">
        <f t="shared" si="0"/>
        <v/>
      </c>
      <c r="N12" s="169" t="e">
        <f>ROUNDDOWN(AVERAGE(B12:M12),0)</f>
        <v>#DIV/0!</v>
      </c>
    </row>
    <row r="14" spans="1:14" ht="27.75" customHeight="1" x14ac:dyDescent="0.15">
      <c r="I14" s="147" t="s">
        <v>188</v>
      </c>
    </row>
    <row r="15" spans="1:14" ht="27.75" customHeight="1" x14ac:dyDescent="0.15">
      <c r="I15" s="147" t="s">
        <v>195</v>
      </c>
    </row>
    <row r="16" spans="1:14" ht="27.75" customHeight="1" x14ac:dyDescent="0.15"/>
    <row r="22" spans="1:10" ht="14.25" x14ac:dyDescent="0.15">
      <c r="A22" s="162"/>
      <c r="C22" s="165"/>
    </row>
    <row r="23" spans="1:10" ht="14.25" x14ac:dyDescent="0.15">
      <c r="A23" s="162"/>
    </row>
    <row r="24" spans="1:10" x14ac:dyDescent="0.15">
      <c r="A24" s="161"/>
      <c r="B24" s="161"/>
      <c r="C24" s="161"/>
      <c r="D24" s="161"/>
      <c r="E24" s="161"/>
      <c r="F24" s="161"/>
      <c r="G24" s="161"/>
      <c r="H24" s="161"/>
      <c r="I24" s="161"/>
      <c r="J24" s="161"/>
    </row>
  </sheetData>
  <mergeCells count="5">
    <mergeCell ref="A6:A7"/>
    <mergeCell ref="B6:E7"/>
    <mergeCell ref="F6:F7"/>
    <mergeCell ref="G6:H7"/>
    <mergeCell ref="C4:G4"/>
  </mergeCells>
  <phoneticPr fontId="2"/>
  <dataValidations count="2">
    <dataValidation type="whole" operator="equal" allowBlank="1" showInputMessage="1" showErrorMessage="1" error="このセルには入力しないでください。" prompt="このセルには入力しないでください。" sqref="B12:M12">
      <formula1>99999999</formula1>
    </dataValidation>
    <dataValidation type="whole" operator="equal" allowBlank="1" showInputMessage="1" showErrorMessage="1" error="このセルには入力しないでください。" prompt="このセルには入力しないでください。" sqref="N10:N12">
      <formula1>999999</formula1>
    </dataValidation>
  </dataValidations>
  <printOptions horizontalCentered="1"/>
  <pageMargins left="0.78740157480314965" right="0.78740157480314965" top="0.98425196850393704" bottom="0.98425196850393704" header="0.51181102362204722" footer="0.51181102362204722"/>
  <pageSetup paperSize="9" scale="96"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58"/>
  <sheetViews>
    <sheetView view="pageBreakPreview" zoomScaleNormal="100" zoomScaleSheetLayoutView="100" workbookViewId="0">
      <selection activeCell="A37" sqref="A37:P37"/>
    </sheetView>
  </sheetViews>
  <sheetFormatPr defaultColWidth="9" defaultRowHeight="13.5" x14ac:dyDescent="0.15"/>
  <cols>
    <col min="1" max="1" width="4.125" style="100" customWidth="1"/>
    <col min="2" max="2" width="8.375" style="100" customWidth="1"/>
    <col min="3" max="3" width="8.625" style="100" customWidth="1"/>
    <col min="4" max="4" width="4.125" style="100" customWidth="1"/>
    <col min="5" max="5" width="5.875" style="100" customWidth="1"/>
    <col min="6" max="6" width="7.875" style="100" customWidth="1"/>
    <col min="7" max="8" width="4.125" style="100" customWidth="1"/>
    <col min="9" max="9" width="13.125" style="100" customWidth="1"/>
    <col min="10" max="10" width="4.5" style="100" customWidth="1"/>
    <col min="11" max="11" width="5.5" style="100" customWidth="1"/>
    <col min="12" max="12" width="8.125" style="100" customWidth="1"/>
    <col min="13" max="13" width="4.5" style="100" customWidth="1"/>
    <col min="14" max="14" width="5.5" style="100" customWidth="1"/>
    <col min="15" max="15" width="8.125" style="100" customWidth="1"/>
    <col min="16" max="16" width="4.5" style="100" customWidth="1"/>
    <col min="17" max="16384" width="9" style="100"/>
  </cols>
  <sheetData>
    <row r="1" spans="1:17" ht="17.25" x14ac:dyDescent="0.15">
      <c r="A1" s="145" t="s">
        <v>160</v>
      </c>
    </row>
    <row r="2" spans="1:17" ht="21" x14ac:dyDescent="0.15">
      <c r="A2" s="282" t="s">
        <v>197</v>
      </c>
      <c r="B2" s="282"/>
      <c r="C2" s="282"/>
      <c r="D2" s="282"/>
      <c r="E2" s="282"/>
      <c r="F2" s="282"/>
      <c r="G2" s="282"/>
      <c r="H2" s="282"/>
      <c r="I2" s="282"/>
      <c r="J2" s="282"/>
      <c r="K2" s="282"/>
      <c r="L2" s="282"/>
      <c r="M2" s="282"/>
      <c r="N2" s="282"/>
      <c r="O2" s="282"/>
      <c r="P2" s="282"/>
    </row>
    <row r="3" spans="1:17" x14ac:dyDescent="0.15">
      <c r="A3" s="104"/>
    </row>
    <row r="4" spans="1:17" x14ac:dyDescent="0.15">
      <c r="A4" s="104"/>
    </row>
    <row r="5" spans="1:17" ht="14.25" thickBot="1" x14ac:dyDescent="0.2">
      <c r="A5" s="104"/>
    </row>
    <row r="6" spans="1:17" ht="19.5" customHeight="1" thickBot="1" x14ac:dyDescent="0.2">
      <c r="A6" s="254" t="s">
        <v>159</v>
      </c>
      <c r="B6" s="252"/>
      <c r="C6" s="300" t="str">
        <f>IF(入所者数調査表!B6="","",入所者数調査表!B6)</f>
        <v/>
      </c>
      <c r="D6" s="301"/>
      <c r="E6" s="301"/>
      <c r="F6" s="301"/>
      <c r="G6" s="301"/>
      <c r="H6" s="302"/>
      <c r="I6" s="308" t="s">
        <v>158</v>
      </c>
      <c r="J6" s="309"/>
      <c r="K6" s="309"/>
      <c r="L6" s="309"/>
      <c r="M6" s="309"/>
      <c r="N6" s="309"/>
      <c r="O6" s="309"/>
      <c r="P6" s="310"/>
      <c r="Q6" s="142"/>
    </row>
    <row r="7" spans="1:17" ht="19.5" customHeight="1" thickBot="1" x14ac:dyDescent="0.2">
      <c r="A7" s="286"/>
      <c r="B7" s="287"/>
      <c r="C7" s="303"/>
      <c r="D7" s="304"/>
      <c r="E7" s="304"/>
      <c r="F7" s="304"/>
      <c r="G7" s="304"/>
      <c r="H7" s="305"/>
      <c r="I7" s="292" t="s">
        <v>157</v>
      </c>
      <c r="J7" s="293"/>
      <c r="K7" s="293"/>
      <c r="L7" s="293"/>
      <c r="M7" s="293"/>
      <c r="N7" s="293"/>
      <c r="O7" s="293"/>
      <c r="P7" s="294"/>
      <c r="Q7" s="142"/>
    </row>
    <row r="8" spans="1:17" ht="14.25" customHeight="1" thickBot="1" x14ac:dyDescent="0.2">
      <c r="A8" s="295" t="s">
        <v>156</v>
      </c>
      <c r="B8" s="296"/>
      <c r="C8" s="311" t="s">
        <v>155</v>
      </c>
      <c r="D8" s="280"/>
      <c r="E8" s="280"/>
      <c r="F8" s="312"/>
      <c r="G8" s="313"/>
      <c r="H8" s="144" t="s">
        <v>154</v>
      </c>
      <c r="I8" s="144" t="s">
        <v>153</v>
      </c>
      <c r="J8" s="314" t="s">
        <v>152</v>
      </c>
      <c r="K8" s="314"/>
      <c r="L8" s="280" t="s">
        <v>151</v>
      </c>
      <c r="M8" s="280"/>
      <c r="N8" s="280"/>
      <c r="O8" s="200"/>
      <c r="P8" s="143" t="s">
        <v>150</v>
      </c>
      <c r="Q8" s="142"/>
    </row>
    <row r="9" spans="1:17" ht="12" customHeight="1" thickBot="1" x14ac:dyDescent="0.2">
      <c r="A9" s="297" t="s">
        <v>149</v>
      </c>
      <c r="B9" s="339" t="s">
        <v>172</v>
      </c>
      <c r="C9" s="155" t="s">
        <v>170</v>
      </c>
      <c r="D9" s="315" t="s">
        <v>171</v>
      </c>
      <c r="E9" s="315"/>
      <c r="F9" s="315" t="s">
        <v>176</v>
      </c>
      <c r="G9" s="315"/>
      <c r="H9" s="315"/>
      <c r="I9" s="315" t="s">
        <v>177</v>
      </c>
      <c r="J9" s="315"/>
      <c r="K9" s="315"/>
      <c r="L9" s="315"/>
      <c r="M9" s="288" t="s">
        <v>148</v>
      </c>
      <c r="N9" s="288"/>
      <c r="O9" s="288"/>
      <c r="P9" s="262"/>
      <c r="Q9" s="281"/>
    </row>
    <row r="10" spans="1:17" ht="12" customHeight="1" thickBot="1" x14ac:dyDescent="0.2">
      <c r="A10" s="298"/>
      <c r="B10" s="339"/>
      <c r="C10" s="315"/>
      <c r="D10" s="315"/>
      <c r="E10" s="315"/>
      <c r="F10" s="315"/>
      <c r="G10" s="315"/>
      <c r="H10" s="315"/>
      <c r="I10" s="315"/>
      <c r="J10" s="315"/>
      <c r="K10" s="315"/>
      <c r="L10" s="315"/>
      <c r="M10" s="289"/>
      <c r="N10" s="289"/>
      <c r="O10" s="289"/>
      <c r="P10" s="290"/>
      <c r="Q10" s="281"/>
    </row>
    <row r="11" spans="1:17" ht="12" customHeight="1" thickBot="1" x14ac:dyDescent="0.2">
      <c r="A11" s="298"/>
      <c r="B11" s="339" t="s">
        <v>173</v>
      </c>
      <c r="C11" s="330" t="s">
        <v>178</v>
      </c>
      <c r="D11" s="331"/>
      <c r="E11" s="332"/>
      <c r="F11" s="330" t="s">
        <v>179</v>
      </c>
      <c r="G11" s="331"/>
      <c r="H11" s="332"/>
      <c r="I11" s="330" t="s">
        <v>177</v>
      </c>
      <c r="J11" s="331"/>
      <c r="K11" s="331"/>
      <c r="L11" s="332"/>
      <c r="M11" s="289"/>
      <c r="N11" s="289"/>
      <c r="O11" s="289"/>
      <c r="P11" s="290"/>
      <c r="Q11" s="281"/>
    </row>
    <row r="12" spans="1:17" ht="12" customHeight="1" thickBot="1" x14ac:dyDescent="0.2">
      <c r="A12" s="298"/>
      <c r="B12" s="339"/>
      <c r="C12" s="330"/>
      <c r="D12" s="331"/>
      <c r="E12" s="332"/>
      <c r="F12" s="330"/>
      <c r="G12" s="331"/>
      <c r="H12" s="332"/>
      <c r="I12" s="330"/>
      <c r="J12" s="331"/>
      <c r="K12" s="331"/>
      <c r="L12" s="332"/>
      <c r="M12" s="289"/>
      <c r="N12" s="289"/>
      <c r="O12" s="289"/>
      <c r="P12" s="290"/>
      <c r="Q12" s="281"/>
    </row>
    <row r="13" spans="1:17" ht="12" customHeight="1" thickBot="1" x14ac:dyDescent="0.2">
      <c r="A13" s="298"/>
      <c r="B13" s="339" t="s">
        <v>174</v>
      </c>
      <c r="C13" s="155" t="s">
        <v>180</v>
      </c>
      <c r="D13" s="330" t="s">
        <v>181</v>
      </c>
      <c r="E13" s="332"/>
      <c r="F13" s="155" t="s">
        <v>182</v>
      </c>
      <c r="G13" s="330" t="s">
        <v>183</v>
      </c>
      <c r="H13" s="332"/>
      <c r="I13" s="330" t="s">
        <v>177</v>
      </c>
      <c r="J13" s="331"/>
      <c r="K13" s="331"/>
      <c r="L13" s="332"/>
      <c r="M13" s="289"/>
      <c r="N13" s="289"/>
      <c r="O13" s="289"/>
      <c r="P13" s="290"/>
      <c r="Q13" s="142"/>
    </row>
    <row r="14" spans="1:17" ht="12" customHeight="1" thickBot="1" x14ac:dyDescent="0.2">
      <c r="A14" s="298"/>
      <c r="B14" s="339"/>
      <c r="C14" s="156"/>
      <c r="D14" s="330"/>
      <c r="E14" s="332"/>
      <c r="F14" s="156"/>
      <c r="G14" s="330"/>
      <c r="H14" s="332"/>
      <c r="I14" s="330"/>
      <c r="J14" s="331"/>
      <c r="K14" s="331"/>
      <c r="L14" s="332"/>
      <c r="M14" s="289"/>
      <c r="N14" s="289"/>
      <c r="O14" s="289"/>
      <c r="P14" s="290"/>
      <c r="Q14" s="142"/>
    </row>
    <row r="15" spans="1:17" ht="12" customHeight="1" thickBot="1" x14ac:dyDescent="0.2">
      <c r="A15" s="298"/>
      <c r="B15" s="339" t="s">
        <v>175</v>
      </c>
      <c r="C15" s="333"/>
      <c r="D15" s="334"/>
      <c r="E15" s="334"/>
      <c r="F15" s="337" t="s">
        <v>184</v>
      </c>
      <c r="G15" s="337"/>
      <c r="H15" s="337"/>
      <c r="I15" s="157"/>
      <c r="J15" s="157"/>
      <c r="K15" s="157"/>
      <c r="L15" s="158"/>
      <c r="M15" s="289"/>
      <c r="N15" s="289"/>
      <c r="O15" s="289"/>
      <c r="P15" s="290"/>
      <c r="Q15" s="142"/>
    </row>
    <row r="16" spans="1:17" ht="12" customHeight="1" thickBot="1" x14ac:dyDescent="0.2">
      <c r="A16" s="299"/>
      <c r="B16" s="339"/>
      <c r="C16" s="335"/>
      <c r="D16" s="336"/>
      <c r="E16" s="336"/>
      <c r="F16" s="338"/>
      <c r="G16" s="338"/>
      <c r="H16" s="338"/>
      <c r="I16" s="159"/>
      <c r="J16" s="159"/>
      <c r="K16" s="159"/>
      <c r="L16" s="160"/>
      <c r="M16" s="291"/>
      <c r="N16" s="291"/>
      <c r="O16" s="291"/>
      <c r="P16" s="263"/>
      <c r="Q16" s="142"/>
    </row>
    <row r="17" spans="1:17" x14ac:dyDescent="0.15">
      <c r="A17" s="142"/>
      <c r="B17" s="142"/>
      <c r="C17" s="142"/>
      <c r="D17" s="142"/>
      <c r="E17" s="142"/>
      <c r="F17" s="142"/>
      <c r="G17" s="142"/>
      <c r="H17" s="142"/>
      <c r="I17" s="142"/>
      <c r="J17" s="142"/>
      <c r="K17" s="142"/>
      <c r="L17" s="142"/>
      <c r="M17" s="142"/>
      <c r="N17" s="142"/>
      <c r="O17" s="142"/>
      <c r="P17" s="142"/>
      <c r="Q17" s="141"/>
    </row>
    <row r="18" spans="1:17" x14ac:dyDescent="0.15">
      <c r="A18" s="104"/>
    </row>
    <row r="19" spans="1:17" x14ac:dyDescent="0.15">
      <c r="A19" s="104"/>
    </row>
    <row r="20" spans="1:17" ht="18.75" customHeight="1" x14ac:dyDescent="0.15">
      <c r="A20" s="140" t="s">
        <v>147</v>
      </c>
      <c r="B20" s="140"/>
      <c r="C20" s="140"/>
      <c r="D20" s="140"/>
      <c r="E20" s="140"/>
      <c r="F20" s="140"/>
      <c r="G20" s="140"/>
      <c r="H20" s="140"/>
      <c r="I20" s="140"/>
      <c r="J20" s="140"/>
      <c r="K20" s="140"/>
      <c r="L20" s="140"/>
      <c r="M20" s="140"/>
      <c r="N20" s="140"/>
      <c r="O20" s="140"/>
    </row>
    <row r="21" spans="1:17" ht="14.25" thickBot="1" x14ac:dyDescent="0.2">
      <c r="A21" s="104"/>
      <c r="I21" s="115"/>
      <c r="J21" s="115"/>
    </row>
    <row r="22" spans="1:17" ht="10.5" customHeight="1" x14ac:dyDescent="0.15">
      <c r="A22" s="254" t="s">
        <v>146</v>
      </c>
      <c r="B22" s="253"/>
      <c r="C22" s="254" t="s">
        <v>145</v>
      </c>
      <c r="D22" s="251"/>
      <c r="E22" s="253"/>
      <c r="F22" s="254" t="s">
        <v>144</v>
      </c>
      <c r="G22" s="251"/>
      <c r="H22" s="251"/>
      <c r="I22" s="273" t="s">
        <v>143</v>
      </c>
      <c r="J22" s="274"/>
      <c r="K22" s="136"/>
      <c r="L22" s="254" t="s">
        <v>228</v>
      </c>
      <c r="M22" s="253"/>
      <c r="N22" s="109"/>
      <c r="O22" s="254" t="s">
        <v>142</v>
      </c>
      <c r="P22" s="253"/>
    </row>
    <row r="23" spans="1:17" x14ac:dyDescent="0.15">
      <c r="A23" s="255"/>
      <c r="B23" s="256"/>
      <c r="C23" s="255"/>
      <c r="D23" s="271"/>
      <c r="E23" s="256"/>
      <c r="F23" s="255"/>
      <c r="G23" s="271"/>
      <c r="H23" s="271"/>
      <c r="I23" s="275"/>
      <c r="J23" s="276"/>
      <c r="K23" s="136"/>
      <c r="L23" s="255"/>
      <c r="M23" s="256"/>
      <c r="N23" s="109"/>
      <c r="O23" s="255"/>
      <c r="P23" s="256"/>
    </row>
    <row r="24" spans="1:17" x14ac:dyDescent="0.15">
      <c r="A24" s="255"/>
      <c r="B24" s="256"/>
      <c r="C24" s="255"/>
      <c r="D24" s="271"/>
      <c r="E24" s="256"/>
      <c r="F24" s="255"/>
      <c r="G24" s="271"/>
      <c r="H24" s="271"/>
      <c r="I24" s="275"/>
      <c r="J24" s="276"/>
      <c r="K24" s="136"/>
      <c r="L24" s="255"/>
      <c r="M24" s="256"/>
      <c r="N24" s="109"/>
      <c r="O24" s="255"/>
      <c r="P24" s="256"/>
    </row>
    <row r="25" spans="1:17" x14ac:dyDescent="0.15">
      <c r="A25" s="255"/>
      <c r="B25" s="256"/>
      <c r="C25" s="255"/>
      <c r="D25" s="271"/>
      <c r="E25" s="256"/>
      <c r="F25" s="255"/>
      <c r="G25" s="271"/>
      <c r="H25" s="271"/>
      <c r="I25" s="275"/>
      <c r="J25" s="276"/>
      <c r="K25" s="136"/>
      <c r="L25" s="255"/>
      <c r="M25" s="256"/>
      <c r="N25" s="109"/>
      <c r="O25" s="255"/>
      <c r="P25" s="256"/>
    </row>
    <row r="26" spans="1:17" ht="14.25" thickBot="1" x14ac:dyDescent="0.2">
      <c r="A26" s="257"/>
      <c r="B26" s="258"/>
      <c r="C26" s="257"/>
      <c r="D26" s="272"/>
      <c r="E26" s="258"/>
      <c r="F26" s="257"/>
      <c r="G26" s="272"/>
      <c r="H26" s="272"/>
      <c r="I26" s="277"/>
      <c r="J26" s="278"/>
      <c r="K26" s="136"/>
      <c r="L26" s="257"/>
      <c r="M26" s="258"/>
      <c r="N26" s="109"/>
      <c r="O26" s="257"/>
      <c r="P26" s="258"/>
    </row>
    <row r="27" spans="1:17" ht="19.5" customHeight="1" x14ac:dyDescent="0.15">
      <c r="A27" s="255" t="s">
        <v>141</v>
      </c>
      <c r="B27" s="256"/>
      <c r="C27" s="112" t="s">
        <v>140</v>
      </c>
      <c r="D27" s="185"/>
      <c r="E27" s="131" t="s">
        <v>132</v>
      </c>
      <c r="F27" s="138"/>
      <c r="G27" s="327"/>
      <c r="H27" s="262" t="s">
        <v>132</v>
      </c>
      <c r="I27" s="306">
        <f>SUM(D27,D28,G27)</f>
        <v>0</v>
      </c>
      <c r="J27" s="262" t="s">
        <v>132</v>
      </c>
      <c r="K27" s="136"/>
      <c r="L27" s="319"/>
      <c r="M27" s="262" t="s">
        <v>132</v>
      </c>
      <c r="N27" s="109"/>
      <c r="O27" s="242">
        <f>I27-L27</f>
        <v>0</v>
      </c>
      <c r="P27" s="262" t="s">
        <v>132</v>
      </c>
    </row>
    <row r="28" spans="1:17" ht="19.5" customHeight="1" thickBot="1" x14ac:dyDescent="0.2">
      <c r="A28" s="257"/>
      <c r="B28" s="258"/>
      <c r="C28" s="122" t="s">
        <v>139</v>
      </c>
      <c r="D28" s="186"/>
      <c r="E28" s="121" t="s">
        <v>132</v>
      </c>
      <c r="F28" s="123"/>
      <c r="G28" s="328"/>
      <c r="H28" s="263"/>
      <c r="I28" s="307"/>
      <c r="J28" s="263"/>
      <c r="K28" s="136"/>
      <c r="L28" s="320"/>
      <c r="M28" s="263"/>
      <c r="N28" s="111"/>
      <c r="O28" s="243"/>
      <c r="P28" s="263"/>
    </row>
    <row r="29" spans="1:17" ht="30.75" customHeight="1" x14ac:dyDescent="0.15">
      <c r="A29" s="255" t="s">
        <v>138</v>
      </c>
      <c r="B29" s="259"/>
      <c r="C29" s="285" t="s">
        <v>137</v>
      </c>
      <c r="D29" s="271"/>
      <c r="E29" s="259"/>
      <c r="F29" s="250"/>
      <c r="G29" s="251"/>
      <c r="H29" s="252"/>
      <c r="I29" s="250"/>
      <c r="J29" s="253"/>
      <c r="K29" s="136"/>
      <c r="L29" s="265"/>
      <c r="M29" s="266"/>
      <c r="N29" s="125"/>
      <c r="O29" s="265"/>
      <c r="P29" s="266"/>
    </row>
    <row r="30" spans="1:17" ht="19.5" customHeight="1" x14ac:dyDescent="0.15">
      <c r="A30" s="255"/>
      <c r="B30" s="259"/>
      <c r="C30" s="154" t="s">
        <v>166</v>
      </c>
      <c r="D30" s="185"/>
      <c r="E30" s="131" t="s">
        <v>132</v>
      </c>
      <c r="F30" s="130"/>
      <c r="G30" s="329"/>
      <c r="H30" s="316" t="s">
        <v>132</v>
      </c>
      <c r="I30" s="329">
        <f>SUM(D30,D31,D32,G30)</f>
        <v>0</v>
      </c>
      <c r="J30" s="316" t="s">
        <v>132</v>
      </c>
      <c r="K30" s="135"/>
      <c r="L30" s="317"/>
      <c r="M30" s="316" t="s">
        <v>132</v>
      </c>
      <c r="N30" s="133"/>
      <c r="O30" s="321">
        <f>I30-L30</f>
        <v>0</v>
      </c>
      <c r="P30" s="316" t="s">
        <v>132</v>
      </c>
    </row>
    <row r="31" spans="1:17" ht="19.5" customHeight="1" x14ac:dyDescent="0.15">
      <c r="A31" s="255"/>
      <c r="B31" s="259"/>
      <c r="C31" s="154" t="s">
        <v>168</v>
      </c>
      <c r="D31" s="185"/>
      <c r="E31" s="131" t="s">
        <v>132</v>
      </c>
      <c r="F31" s="130"/>
      <c r="G31" s="329"/>
      <c r="H31" s="316"/>
      <c r="I31" s="329"/>
      <c r="J31" s="316"/>
      <c r="K31" s="134" t="s">
        <v>136</v>
      </c>
      <c r="L31" s="318"/>
      <c r="M31" s="316"/>
      <c r="N31" s="133" t="s">
        <v>135</v>
      </c>
      <c r="O31" s="321"/>
      <c r="P31" s="316"/>
    </row>
    <row r="32" spans="1:17" ht="19.5" customHeight="1" x14ac:dyDescent="0.15">
      <c r="A32" s="255"/>
      <c r="B32" s="259"/>
      <c r="C32" s="154" t="s">
        <v>167</v>
      </c>
      <c r="D32" s="185"/>
      <c r="E32" s="131" t="s">
        <v>132</v>
      </c>
      <c r="F32" s="130"/>
      <c r="G32" s="329"/>
      <c r="H32" s="316"/>
      <c r="I32" s="329"/>
      <c r="J32" s="316"/>
      <c r="K32" s="118"/>
      <c r="L32" s="318"/>
      <c r="M32" s="316"/>
      <c r="N32" s="125"/>
      <c r="O32" s="321"/>
      <c r="P32" s="316"/>
    </row>
    <row r="33" spans="1:16" ht="5.25" customHeight="1" thickBot="1" x14ac:dyDescent="0.2">
      <c r="A33" s="255"/>
      <c r="B33" s="259"/>
      <c r="C33" s="130"/>
      <c r="D33" s="132"/>
      <c r="E33" s="131"/>
      <c r="F33" s="130"/>
      <c r="G33" s="132"/>
      <c r="H33" s="131"/>
      <c r="I33" s="130"/>
      <c r="J33" s="126"/>
      <c r="K33" s="118"/>
      <c r="L33" s="129"/>
      <c r="M33" s="128"/>
      <c r="N33" s="125"/>
      <c r="O33" s="127"/>
      <c r="P33" s="126"/>
    </row>
    <row r="34" spans="1:16" ht="20.25" customHeight="1" x14ac:dyDescent="0.15">
      <c r="A34" s="254" t="s">
        <v>134</v>
      </c>
      <c r="B34" s="251"/>
      <c r="C34" s="163" t="s">
        <v>185</v>
      </c>
      <c r="D34" s="187"/>
      <c r="E34" s="164" t="s">
        <v>132</v>
      </c>
      <c r="F34" s="139"/>
      <c r="G34" s="327"/>
      <c r="H34" s="262" t="s">
        <v>132</v>
      </c>
      <c r="I34" s="306">
        <f>SUM(D34,D35,G34)</f>
        <v>0</v>
      </c>
      <c r="J34" s="262" t="s">
        <v>132</v>
      </c>
      <c r="K34" s="118"/>
      <c r="L34" s="319"/>
      <c r="M34" s="262" t="s">
        <v>132</v>
      </c>
      <c r="N34" s="109"/>
      <c r="O34" s="242">
        <f>I34-L34</f>
        <v>0</v>
      </c>
      <c r="P34" s="262" t="s">
        <v>132</v>
      </c>
    </row>
    <row r="35" spans="1:16" ht="20.25" customHeight="1" thickBot="1" x14ac:dyDescent="0.2">
      <c r="A35" s="286"/>
      <c r="B35" s="344"/>
      <c r="C35" s="137" t="s">
        <v>186</v>
      </c>
      <c r="D35" s="188"/>
      <c r="E35" s="124" t="s">
        <v>169</v>
      </c>
      <c r="F35" s="137"/>
      <c r="G35" s="328"/>
      <c r="H35" s="263"/>
      <c r="I35" s="307"/>
      <c r="J35" s="263"/>
      <c r="K35" s="118"/>
      <c r="L35" s="320"/>
      <c r="M35" s="263"/>
      <c r="N35" s="109"/>
      <c r="O35" s="243"/>
      <c r="P35" s="263"/>
    </row>
    <row r="36" spans="1:16" ht="20.25" customHeight="1" thickBot="1" x14ac:dyDescent="0.2">
      <c r="A36" s="283" t="s">
        <v>133</v>
      </c>
      <c r="B36" s="284"/>
      <c r="C36" s="123"/>
      <c r="D36" s="122">
        <f>SUM(D27,D28,D30,D31,D32,D34,D35)</f>
        <v>0</v>
      </c>
      <c r="E36" s="121" t="s">
        <v>132</v>
      </c>
      <c r="F36" s="123"/>
      <c r="G36" s="122">
        <f>SUM(G27,G30,G34)</f>
        <v>0</v>
      </c>
      <c r="H36" s="121" t="s">
        <v>132</v>
      </c>
      <c r="I36" s="120">
        <f>SUM(D36,G36)</f>
        <v>0</v>
      </c>
      <c r="J36" s="119" t="s">
        <v>132</v>
      </c>
      <c r="K36" s="118"/>
      <c r="L36" s="108">
        <f>SUM(L27,L30,L34)</f>
        <v>0</v>
      </c>
      <c r="M36" s="117" t="s">
        <v>132</v>
      </c>
      <c r="N36" s="109"/>
      <c r="O36" s="108">
        <f>I36-L36</f>
        <v>0</v>
      </c>
      <c r="P36" s="117" t="s">
        <v>132</v>
      </c>
    </row>
    <row r="37" spans="1:16" x14ac:dyDescent="0.15">
      <c r="A37" s="264" t="s">
        <v>131</v>
      </c>
      <c r="B37" s="264"/>
      <c r="C37" s="264"/>
      <c r="D37" s="264"/>
      <c r="E37" s="264"/>
      <c r="F37" s="264"/>
      <c r="G37" s="264"/>
      <c r="H37" s="264"/>
      <c r="I37" s="264"/>
      <c r="J37" s="264"/>
      <c r="K37" s="264"/>
      <c r="L37" s="264"/>
      <c r="M37" s="264"/>
      <c r="N37" s="264"/>
      <c r="O37" s="264"/>
      <c r="P37" s="264"/>
    </row>
    <row r="38" spans="1:16" x14ac:dyDescent="0.15">
      <c r="A38" s="104"/>
    </row>
    <row r="39" spans="1:16" x14ac:dyDescent="0.15">
      <c r="A39" s="104"/>
    </row>
    <row r="40" spans="1:16" x14ac:dyDescent="0.15">
      <c r="A40" s="104"/>
    </row>
    <row r="41" spans="1:16" x14ac:dyDescent="0.15">
      <c r="A41" s="267" t="s">
        <v>130</v>
      </c>
      <c r="B41" s="267"/>
      <c r="C41" s="267"/>
      <c r="D41" s="267"/>
      <c r="E41" s="267"/>
      <c r="F41" s="267"/>
      <c r="G41" s="267"/>
      <c r="H41" s="267"/>
      <c r="I41" s="267"/>
      <c r="J41" s="267"/>
      <c r="K41" s="267"/>
      <c r="L41" s="267"/>
      <c r="M41" s="267"/>
      <c r="N41" s="267"/>
      <c r="O41" s="267"/>
      <c r="P41" s="267"/>
    </row>
    <row r="42" spans="1:16" ht="14.25" thickBot="1" x14ac:dyDescent="0.2">
      <c r="A42" s="104"/>
    </row>
    <row r="43" spans="1:16" ht="45" customHeight="1" thickBot="1" x14ac:dyDescent="0.2">
      <c r="A43" s="268" t="s">
        <v>129</v>
      </c>
      <c r="B43" s="269"/>
      <c r="C43" s="246" t="s">
        <v>128</v>
      </c>
      <c r="D43" s="270"/>
      <c r="E43" s="247"/>
      <c r="F43" s="270" t="s">
        <v>127</v>
      </c>
      <c r="G43" s="270"/>
      <c r="H43" s="322"/>
      <c r="I43" s="323" t="s">
        <v>126</v>
      </c>
      <c r="J43" s="322"/>
      <c r="K43" s="324" t="s">
        <v>125</v>
      </c>
      <c r="L43" s="325"/>
      <c r="M43" s="325"/>
      <c r="N43" s="325"/>
      <c r="O43" s="325"/>
      <c r="P43" s="326"/>
    </row>
    <row r="44" spans="1:16" ht="26.25" customHeight="1" thickBot="1" x14ac:dyDescent="0.2">
      <c r="A44" s="248" t="s">
        <v>89</v>
      </c>
      <c r="B44" s="249"/>
      <c r="C44" s="244">
        <f>'別紙2-2'!C67</f>
        <v>0</v>
      </c>
      <c r="D44" s="245"/>
      <c r="E44" s="114" t="s">
        <v>115</v>
      </c>
      <c r="F44" s="244">
        <f>IF(C44&gt;F55,F55,C44)</f>
        <v>0</v>
      </c>
      <c r="G44" s="245"/>
      <c r="H44" s="114" t="s">
        <v>115</v>
      </c>
      <c r="I44" s="171">
        <v>472000</v>
      </c>
      <c r="J44" s="113" t="s">
        <v>12</v>
      </c>
      <c r="K44" s="240">
        <f>I44*F44/2</f>
        <v>0</v>
      </c>
      <c r="L44" s="241"/>
      <c r="M44" s="241"/>
      <c r="N44" s="241"/>
      <c r="O44" s="241"/>
      <c r="P44" s="116" t="s">
        <v>12</v>
      </c>
    </row>
    <row r="45" spans="1:16" ht="26.25" customHeight="1" thickBot="1" x14ac:dyDescent="0.2">
      <c r="A45" s="260" t="s">
        <v>124</v>
      </c>
      <c r="B45" s="261"/>
      <c r="C45" s="244">
        <f>'別紙2-2'!C68</f>
        <v>0</v>
      </c>
      <c r="D45" s="245"/>
      <c r="E45" s="114" t="s">
        <v>113</v>
      </c>
      <c r="F45" s="244">
        <f>IF(C45&gt;(F55-F44),F55-F44,C45)</f>
        <v>0</v>
      </c>
      <c r="G45" s="245"/>
      <c r="H45" s="114" t="s">
        <v>113</v>
      </c>
      <c r="I45" s="172">
        <v>441000</v>
      </c>
      <c r="J45" s="113" t="s">
        <v>12</v>
      </c>
      <c r="K45" s="240">
        <f t="shared" ref="K45:K54" si="0">I45*F45/2</f>
        <v>0</v>
      </c>
      <c r="L45" s="241"/>
      <c r="M45" s="241"/>
      <c r="N45" s="241"/>
      <c r="O45" s="241"/>
      <c r="P45" s="105" t="s">
        <v>12</v>
      </c>
    </row>
    <row r="46" spans="1:16" ht="26.25" customHeight="1" thickBot="1" x14ac:dyDescent="0.2">
      <c r="A46" s="260" t="s">
        <v>123</v>
      </c>
      <c r="B46" s="261"/>
      <c r="C46" s="244">
        <f>'別紙2-2'!F67</f>
        <v>0</v>
      </c>
      <c r="D46" s="245"/>
      <c r="E46" s="114" t="s">
        <v>113</v>
      </c>
      <c r="F46" s="244">
        <f>IF(C46&gt;(F55-SUM(F44:F45)),(F55-SUM(F44:F45)),C46)</f>
        <v>0</v>
      </c>
      <c r="G46" s="245"/>
      <c r="H46" s="114" t="s">
        <v>113</v>
      </c>
      <c r="I46" s="172">
        <v>409000</v>
      </c>
      <c r="J46" s="113" t="s">
        <v>12</v>
      </c>
      <c r="K46" s="240">
        <f t="shared" si="0"/>
        <v>0</v>
      </c>
      <c r="L46" s="241"/>
      <c r="M46" s="241"/>
      <c r="N46" s="241"/>
      <c r="O46" s="241"/>
      <c r="P46" s="105" t="s">
        <v>12</v>
      </c>
    </row>
    <row r="47" spans="1:16" ht="26.25" customHeight="1" thickBot="1" x14ac:dyDescent="0.2">
      <c r="A47" s="260" t="s">
        <v>122</v>
      </c>
      <c r="B47" s="261"/>
      <c r="C47" s="244">
        <f>'別紙2-2'!F68</f>
        <v>0</v>
      </c>
      <c r="D47" s="245"/>
      <c r="E47" s="114" t="s">
        <v>113</v>
      </c>
      <c r="F47" s="244">
        <f>IF(C47&gt;(F55-SUM(F44:F46)),(F55-SUM(F44:F46)),C47)</f>
        <v>0</v>
      </c>
      <c r="G47" s="245"/>
      <c r="H47" s="114" t="s">
        <v>113</v>
      </c>
      <c r="I47" s="172">
        <v>373000</v>
      </c>
      <c r="J47" s="113" t="s">
        <v>12</v>
      </c>
      <c r="K47" s="240">
        <f t="shared" si="0"/>
        <v>0</v>
      </c>
      <c r="L47" s="241"/>
      <c r="M47" s="241"/>
      <c r="N47" s="241"/>
      <c r="O47" s="241"/>
      <c r="P47" s="105" t="s">
        <v>12</v>
      </c>
    </row>
    <row r="48" spans="1:16" ht="26.25" customHeight="1" thickBot="1" x14ac:dyDescent="0.2">
      <c r="A48" s="260" t="s">
        <v>121</v>
      </c>
      <c r="B48" s="261"/>
      <c r="C48" s="244">
        <f>'別紙2-2'!K67</f>
        <v>0</v>
      </c>
      <c r="D48" s="245"/>
      <c r="E48" s="114" t="s">
        <v>113</v>
      </c>
      <c r="F48" s="244">
        <f>IF(C48&gt;(F55-SUM(F44:F47)),(F55-SUM(F44:F47)),C48)</f>
        <v>0</v>
      </c>
      <c r="G48" s="245"/>
      <c r="H48" s="114" t="s">
        <v>113</v>
      </c>
      <c r="I48" s="172">
        <v>336000</v>
      </c>
      <c r="J48" s="113" t="s">
        <v>12</v>
      </c>
      <c r="K48" s="240">
        <f t="shared" si="0"/>
        <v>0</v>
      </c>
      <c r="L48" s="241"/>
      <c r="M48" s="241"/>
      <c r="N48" s="241"/>
      <c r="O48" s="241"/>
      <c r="P48" s="105" t="s">
        <v>12</v>
      </c>
    </row>
    <row r="49" spans="1:19" ht="26.25" customHeight="1" thickBot="1" x14ac:dyDescent="0.2">
      <c r="A49" s="260" t="s">
        <v>120</v>
      </c>
      <c r="B49" s="261"/>
      <c r="C49" s="244">
        <f>'別紙2-2'!K68</f>
        <v>0</v>
      </c>
      <c r="D49" s="245"/>
      <c r="E49" s="114" t="s">
        <v>113</v>
      </c>
      <c r="F49" s="244">
        <f>IF(C49&gt;(F55-SUM(F44:F48)),(F55-SUM(F44:F48)),C49)</f>
        <v>0</v>
      </c>
      <c r="G49" s="245"/>
      <c r="H49" s="114" t="s">
        <v>113</v>
      </c>
      <c r="I49" s="172">
        <v>294000</v>
      </c>
      <c r="J49" s="113" t="s">
        <v>12</v>
      </c>
      <c r="K49" s="240">
        <f t="shared" si="0"/>
        <v>0</v>
      </c>
      <c r="L49" s="241"/>
      <c r="M49" s="241"/>
      <c r="N49" s="241"/>
      <c r="O49" s="241"/>
      <c r="P49" s="105" t="s">
        <v>12</v>
      </c>
    </row>
    <row r="50" spans="1:19" ht="26.25" customHeight="1" thickBot="1" x14ac:dyDescent="0.2">
      <c r="A50" s="260" t="s">
        <v>119</v>
      </c>
      <c r="B50" s="261"/>
      <c r="C50" s="244">
        <f>'別紙2-2'!T67</f>
        <v>0</v>
      </c>
      <c r="D50" s="245"/>
      <c r="E50" s="114" t="s">
        <v>113</v>
      </c>
      <c r="F50" s="244">
        <f>IF(C50&gt;(F55-SUM(F44:F49)),(F55-SUM(F44:F49)),C50)</f>
        <v>0</v>
      </c>
      <c r="G50" s="245"/>
      <c r="H50" s="114" t="s">
        <v>113</v>
      </c>
      <c r="I50" s="172">
        <v>220000</v>
      </c>
      <c r="J50" s="113" t="s">
        <v>12</v>
      </c>
      <c r="K50" s="240">
        <f t="shared" si="0"/>
        <v>0</v>
      </c>
      <c r="L50" s="241"/>
      <c r="M50" s="241"/>
      <c r="N50" s="241"/>
      <c r="O50" s="241"/>
      <c r="P50" s="105" t="s">
        <v>12</v>
      </c>
    </row>
    <row r="51" spans="1:19" ht="26.25" customHeight="1" thickBot="1" x14ac:dyDescent="0.2">
      <c r="A51" s="260" t="s">
        <v>118</v>
      </c>
      <c r="B51" s="261"/>
      <c r="C51" s="244">
        <f>'別紙2-2'!T68</f>
        <v>0</v>
      </c>
      <c r="D51" s="245"/>
      <c r="E51" s="114" t="s">
        <v>113</v>
      </c>
      <c r="F51" s="244">
        <f>IF(C51&gt;(F55-SUM(F44:F50)),(F55-SUM(F44:F50)),C51)</f>
        <v>0</v>
      </c>
      <c r="G51" s="245"/>
      <c r="H51" s="114" t="s">
        <v>113</v>
      </c>
      <c r="I51" s="172">
        <v>170000</v>
      </c>
      <c r="J51" s="113" t="s">
        <v>12</v>
      </c>
      <c r="K51" s="240">
        <f t="shared" si="0"/>
        <v>0</v>
      </c>
      <c r="L51" s="241"/>
      <c r="M51" s="241"/>
      <c r="N51" s="241"/>
      <c r="O51" s="241"/>
      <c r="P51" s="105" t="s">
        <v>12</v>
      </c>
    </row>
    <row r="52" spans="1:19" ht="26.25" customHeight="1" thickBot="1" x14ac:dyDescent="0.2">
      <c r="A52" s="260" t="s">
        <v>117</v>
      </c>
      <c r="B52" s="261"/>
      <c r="C52" s="244">
        <f>'別紙2-2'!AB67</f>
        <v>0</v>
      </c>
      <c r="D52" s="245"/>
      <c r="E52" s="114" t="s">
        <v>113</v>
      </c>
      <c r="F52" s="244">
        <f>IF(C52&gt;(F55-SUM(F44:F51)),(F55-SUM(F44:F51)),C52)</f>
        <v>0</v>
      </c>
      <c r="G52" s="245"/>
      <c r="H52" s="114" t="s">
        <v>113</v>
      </c>
      <c r="I52" s="172">
        <v>120000</v>
      </c>
      <c r="J52" s="113" t="s">
        <v>12</v>
      </c>
      <c r="K52" s="240">
        <f t="shared" si="0"/>
        <v>0</v>
      </c>
      <c r="L52" s="241"/>
      <c r="M52" s="241"/>
      <c r="N52" s="241"/>
      <c r="O52" s="241"/>
      <c r="P52" s="105" t="s">
        <v>12</v>
      </c>
      <c r="Q52" s="115"/>
    </row>
    <row r="53" spans="1:19" ht="26.25" customHeight="1" thickBot="1" x14ac:dyDescent="0.2">
      <c r="A53" s="260" t="s">
        <v>116</v>
      </c>
      <c r="B53" s="261"/>
      <c r="C53" s="244">
        <f>'別紙2-2'!AB68</f>
        <v>0</v>
      </c>
      <c r="D53" s="245"/>
      <c r="E53" s="114" t="s">
        <v>115</v>
      </c>
      <c r="F53" s="244">
        <f>IF(C53&gt;(F55-SUM(F44:F52)),(F55-SUM(F44:F52)),C53)</f>
        <v>0</v>
      </c>
      <c r="G53" s="245"/>
      <c r="H53" s="114" t="s">
        <v>115</v>
      </c>
      <c r="I53" s="172">
        <v>90000</v>
      </c>
      <c r="J53" s="113" t="s">
        <v>12</v>
      </c>
      <c r="K53" s="240">
        <f t="shared" si="0"/>
        <v>0</v>
      </c>
      <c r="L53" s="241"/>
      <c r="M53" s="241"/>
      <c r="N53" s="241"/>
      <c r="O53" s="241"/>
      <c r="P53" s="105" t="s">
        <v>12</v>
      </c>
    </row>
    <row r="54" spans="1:19" ht="26.25" customHeight="1" thickBot="1" x14ac:dyDescent="0.2">
      <c r="A54" s="279" t="s">
        <v>90</v>
      </c>
      <c r="B54" s="280"/>
      <c r="C54" s="244">
        <f>'別紙2-2'!AH67</f>
        <v>0</v>
      </c>
      <c r="D54" s="245"/>
      <c r="E54" s="110" t="s">
        <v>115</v>
      </c>
      <c r="F54" s="244">
        <f>IF(C54&gt;(F55-SUM(F44:F53)),(F55-SUM(F44:F53)),C54)</f>
        <v>0</v>
      </c>
      <c r="G54" s="245"/>
      <c r="H54" s="110" t="s">
        <v>115</v>
      </c>
      <c r="I54" s="173">
        <v>60000</v>
      </c>
      <c r="J54" s="109" t="s">
        <v>12</v>
      </c>
      <c r="K54" s="240">
        <f t="shared" si="0"/>
        <v>0</v>
      </c>
      <c r="L54" s="241"/>
      <c r="M54" s="241"/>
      <c r="N54" s="241"/>
      <c r="O54" s="241"/>
      <c r="P54" s="105" t="s">
        <v>12</v>
      </c>
    </row>
    <row r="55" spans="1:19" ht="26.25" customHeight="1" thickBot="1" x14ac:dyDescent="0.2">
      <c r="A55" s="246" t="s">
        <v>114</v>
      </c>
      <c r="B55" s="247"/>
      <c r="C55" s="244">
        <f>SUM(C44:D54)</f>
        <v>0</v>
      </c>
      <c r="D55" s="245"/>
      <c r="E55" s="106" t="s">
        <v>113</v>
      </c>
      <c r="F55" s="244">
        <f>O36</f>
        <v>0</v>
      </c>
      <c r="G55" s="245"/>
      <c r="H55" s="106" t="s">
        <v>113</v>
      </c>
      <c r="I55" s="107" t="s">
        <v>112</v>
      </c>
      <c r="J55" s="106"/>
      <c r="K55" s="345">
        <f>SUM(K44:O54)</f>
        <v>0</v>
      </c>
      <c r="L55" s="346"/>
      <c r="M55" s="346"/>
      <c r="N55" s="346"/>
      <c r="O55" s="346"/>
      <c r="P55" s="105" t="s">
        <v>12</v>
      </c>
    </row>
    <row r="56" spans="1:19" ht="11.25" customHeight="1" x14ac:dyDescent="0.15">
      <c r="A56" s="104"/>
    </row>
    <row r="57" spans="1:19" ht="11.25" customHeight="1" x14ac:dyDescent="0.15">
      <c r="A57" s="103"/>
    </row>
    <row r="58" spans="1:19" ht="14.25" thickBot="1" x14ac:dyDescent="0.2">
      <c r="A58" s="101" t="s">
        <v>111</v>
      </c>
      <c r="B58" s="101"/>
      <c r="C58" s="340"/>
      <c r="D58" s="341"/>
      <c r="E58" s="341"/>
      <c r="F58" s="102" t="s">
        <v>110</v>
      </c>
      <c r="G58" s="102"/>
      <c r="H58" s="101"/>
      <c r="I58" s="342"/>
      <c r="J58" s="343"/>
      <c r="K58" s="102" t="s">
        <v>109</v>
      </c>
      <c r="L58" s="101"/>
      <c r="M58" s="342"/>
      <c r="N58" s="343"/>
      <c r="O58" s="343"/>
      <c r="P58" s="343"/>
      <c r="Q58" s="101"/>
      <c r="R58" s="101"/>
      <c r="S58" s="101"/>
    </row>
  </sheetData>
  <mergeCells count="135">
    <mergeCell ref="C58:E58"/>
    <mergeCell ref="I58:J58"/>
    <mergeCell ref="M58:P58"/>
    <mergeCell ref="A34:B35"/>
    <mergeCell ref="G34:G35"/>
    <mergeCell ref="H34:H35"/>
    <mergeCell ref="I34:I35"/>
    <mergeCell ref="J34:J35"/>
    <mergeCell ref="L34:L35"/>
    <mergeCell ref="M34:M35"/>
    <mergeCell ref="F55:G55"/>
    <mergeCell ref="F46:G46"/>
    <mergeCell ref="F47:G47"/>
    <mergeCell ref="F48:G48"/>
    <mergeCell ref="C46:D46"/>
    <mergeCell ref="C47:D47"/>
    <mergeCell ref="C48:D48"/>
    <mergeCell ref="C49:D49"/>
    <mergeCell ref="C50:D50"/>
    <mergeCell ref="A47:B47"/>
    <mergeCell ref="A48:B48"/>
    <mergeCell ref="K53:O53"/>
    <mergeCell ref="K54:O54"/>
    <mergeCell ref="K55:O55"/>
    <mergeCell ref="I13:L13"/>
    <mergeCell ref="D14:E14"/>
    <mergeCell ref="G14:H14"/>
    <mergeCell ref="I14:L14"/>
    <mergeCell ref="C15:E16"/>
    <mergeCell ref="F15:H16"/>
    <mergeCell ref="B9:B10"/>
    <mergeCell ref="B11:B12"/>
    <mergeCell ref="B13:B14"/>
    <mergeCell ref="B15:B16"/>
    <mergeCell ref="I9:L9"/>
    <mergeCell ref="C10:E10"/>
    <mergeCell ref="F10:H10"/>
    <mergeCell ref="I10:L10"/>
    <mergeCell ref="C11:E11"/>
    <mergeCell ref="F11:H11"/>
    <mergeCell ref="I11:L11"/>
    <mergeCell ref="C12:E12"/>
    <mergeCell ref="F12:H12"/>
    <mergeCell ref="I12:L12"/>
    <mergeCell ref="D13:E13"/>
    <mergeCell ref="G13:H13"/>
    <mergeCell ref="M30:M32"/>
    <mergeCell ref="L30:L32"/>
    <mergeCell ref="L27:L28"/>
    <mergeCell ref="P27:P28"/>
    <mergeCell ref="O30:O32"/>
    <mergeCell ref="P30:P32"/>
    <mergeCell ref="O27:O28"/>
    <mergeCell ref="F44:G44"/>
    <mergeCell ref="F45:G45"/>
    <mergeCell ref="L29:M29"/>
    <mergeCell ref="F43:H43"/>
    <mergeCell ref="I43:J43"/>
    <mergeCell ref="K43:P43"/>
    <mergeCell ref="H27:H28"/>
    <mergeCell ref="M27:M28"/>
    <mergeCell ref="H30:H32"/>
    <mergeCell ref="G27:G28"/>
    <mergeCell ref="G30:G32"/>
    <mergeCell ref="I30:I32"/>
    <mergeCell ref="J30:J32"/>
    <mergeCell ref="P34:P35"/>
    <mergeCell ref="C51:D51"/>
    <mergeCell ref="C52:D52"/>
    <mergeCell ref="C53:D53"/>
    <mergeCell ref="C54:D54"/>
    <mergeCell ref="C55:D55"/>
    <mergeCell ref="F49:G49"/>
    <mergeCell ref="F50:G50"/>
    <mergeCell ref="F51:G51"/>
    <mergeCell ref="F52:G52"/>
    <mergeCell ref="F53:G53"/>
    <mergeCell ref="F54:G54"/>
    <mergeCell ref="Q11:Q12"/>
    <mergeCell ref="Q9:Q10"/>
    <mergeCell ref="A46:B46"/>
    <mergeCell ref="A2:P2"/>
    <mergeCell ref="A36:B36"/>
    <mergeCell ref="C22:E26"/>
    <mergeCell ref="C29:E29"/>
    <mergeCell ref="A6:B7"/>
    <mergeCell ref="M9:P16"/>
    <mergeCell ref="I7:P7"/>
    <mergeCell ref="A8:B8"/>
    <mergeCell ref="A9:A16"/>
    <mergeCell ref="C6:H7"/>
    <mergeCell ref="I27:I28"/>
    <mergeCell ref="I6:P6"/>
    <mergeCell ref="C8:E8"/>
    <mergeCell ref="F8:G8"/>
    <mergeCell ref="J8:K8"/>
    <mergeCell ref="L8:N8"/>
    <mergeCell ref="F9:H9"/>
    <mergeCell ref="D9:E9"/>
    <mergeCell ref="A45:B45"/>
    <mergeCell ref="A27:B28"/>
    <mergeCell ref="L22:M26"/>
    <mergeCell ref="C44:D44"/>
    <mergeCell ref="C45:D45"/>
    <mergeCell ref="A55:B55"/>
    <mergeCell ref="A44:B44"/>
    <mergeCell ref="F29:H29"/>
    <mergeCell ref="I29:J29"/>
    <mergeCell ref="A22:B26"/>
    <mergeCell ref="A29:B33"/>
    <mergeCell ref="A49:B49"/>
    <mergeCell ref="J27:J28"/>
    <mergeCell ref="A37:P37"/>
    <mergeCell ref="O22:P26"/>
    <mergeCell ref="O29:P29"/>
    <mergeCell ref="A41:P41"/>
    <mergeCell ref="A43:B43"/>
    <mergeCell ref="C43:E43"/>
    <mergeCell ref="F22:H26"/>
    <mergeCell ref="I22:J26"/>
    <mergeCell ref="A50:B50"/>
    <mergeCell ref="A51:B51"/>
    <mergeCell ref="A52:B52"/>
    <mergeCell ref="A53:B53"/>
    <mergeCell ref="A54:B54"/>
    <mergeCell ref="K50:O50"/>
    <mergeCell ref="K51:O51"/>
    <mergeCell ref="K52:O52"/>
    <mergeCell ref="K44:O44"/>
    <mergeCell ref="K45:O45"/>
    <mergeCell ref="K46:O46"/>
    <mergeCell ref="K47:O47"/>
    <mergeCell ref="K48:O48"/>
    <mergeCell ref="K49:O49"/>
    <mergeCell ref="O34:O35"/>
  </mergeCells>
  <phoneticPr fontId="2"/>
  <dataValidations xWindow="378" yWindow="730" count="3">
    <dataValidation type="whole" operator="equal" allowBlank="1" showInputMessage="1" showErrorMessage="1" error="このセルには入力しないでください。" prompt="このセルには入力しないでください。" sqref="I27:I28 O27:O28 I30:I32 O30:O32 I34:I36 O34:O36 D36 L36 K55:O55 I44:I55 F44:G55 C55:D55">
      <formula1>99999999</formula1>
    </dataValidation>
    <dataValidation type="whole" operator="equal" allowBlank="1" showInputMessage="1" showErrorMessage="1" error="このセルには入力しないでください。" prompt="このセルには入力しないでください。" sqref="K44:O54">
      <formula1>99999999</formula1>
    </dataValidation>
    <dataValidation type="whole" operator="equal" allowBlank="1" showInputMessage="1" showErrorMessage="1" error="このセルには入力しないでください。" prompt="このセルには入力しないでください。" sqref="C44:D54 G34:G35 G30:G32 G27:G28">
      <formula1>999999</formula1>
    </dataValidation>
  </dataValidations>
  <printOptions horizontalCentered="1"/>
  <pageMargins left="0.23622047244094491" right="0.23622047244094491" top="0.74803149606299213" bottom="0.74803149606299213" header="0.31496062992125984" footer="0.31496062992125984"/>
  <pageSetup paperSize="9" scale="7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81" r:id="rId4" name="Check Box 1">
              <controlPr defaultSize="0" autoFill="0" autoLine="0" autoPict="0">
                <anchor moveWithCells="1">
                  <from>
                    <xdr:col>8</xdr:col>
                    <xdr:colOff>180975</xdr:colOff>
                    <xdr:row>6</xdr:row>
                    <xdr:rowOff>28575</xdr:rowOff>
                  </from>
                  <to>
                    <xdr:col>8</xdr:col>
                    <xdr:colOff>495300</xdr:colOff>
                    <xdr:row>6</xdr:row>
                    <xdr:rowOff>228600</xdr:rowOff>
                  </to>
                </anchor>
              </controlPr>
            </control>
          </mc:Choice>
        </mc:AlternateContent>
        <mc:AlternateContent xmlns:mc="http://schemas.openxmlformats.org/markup-compatibility/2006">
          <mc:Choice Requires="x14">
            <control shapeId="20482" r:id="rId5" name="Check Box 2">
              <controlPr defaultSize="0" autoFill="0" autoLine="0" autoPict="0">
                <anchor moveWithCells="1">
                  <from>
                    <xdr:col>10</xdr:col>
                    <xdr:colOff>200025</xdr:colOff>
                    <xdr:row>6</xdr:row>
                    <xdr:rowOff>28575</xdr:rowOff>
                  </from>
                  <to>
                    <xdr:col>11</xdr:col>
                    <xdr:colOff>104775</xdr:colOff>
                    <xdr:row>6</xdr:row>
                    <xdr:rowOff>228600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Q68"/>
  <sheetViews>
    <sheetView view="pageBreakPreview" zoomScaleNormal="100" zoomScaleSheetLayoutView="100" workbookViewId="0">
      <selection activeCell="Q4" sqref="Q4:AB4"/>
    </sheetView>
  </sheetViews>
  <sheetFormatPr defaultColWidth="9" defaultRowHeight="13.5" x14ac:dyDescent="0.15"/>
  <cols>
    <col min="1" max="1" width="14.875" style="35" customWidth="1"/>
    <col min="2" max="2" width="13.125" style="35" customWidth="1"/>
    <col min="3" max="3" width="3" style="35" customWidth="1"/>
    <col min="4" max="5" width="6.125" style="35" customWidth="1"/>
    <col min="6" max="6" width="10.875" style="35" customWidth="1"/>
    <col min="7" max="7" width="3.125" style="35" customWidth="1"/>
    <col min="8" max="8" width="10.875" style="35" customWidth="1"/>
    <col min="9" max="9" width="3.125" style="35" customWidth="1"/>
    <col min="10" max="10" width="12.625" style="35" customWidth="1"/>
    <col min="11" max="11" width="4.125" style="35" customWidth="1"/>
    <col min="12" max="12" width="3.625" style="35" customWidth="1"/>
    <col min="13" max="13" width="4.375" style="35" customWidth="1"/>
    <col min="14" max="14" width="3.125" style="35" customWidth="1"/>
    <col min="15" max="15" width="4.375" style="35" customWidth="1"/>
    <col min="16" max="16" width="3.125" style="35" customWidth="1"/>
    <col min="17" max="17" width="4.125" style="35" customWidth="1"/>
    <col min="18" max="18" width="3.625" style="35" customWidth="1"/>
    <col min="19" max="19" width="4.375" style="35" customWidth="1"/>
    <col min="20" max="20" width="3.125" style="35" customWidth="1"/>
    <col min="21" max="21" width="4.375" style="35" customWidth="1"/>
    <col min="22" max="22" width="3.125" style="35" customWidth="1"/>
    <col min="23" max="23" width="4.125" style="35" customWidth="1"/>
    <col min="24" max="24" width="3.625" style="35" customWidth="1"/>
    <col min="25" max="25" width="4.375" style="35" customWidth="1"/>
    <col min="26" max="26" width="3.125" style="35" customWidth="1"/>
    <col min="27" max="27" width="4.375" style="35" customWidth="1"/>
    <col min="28" max="28" width="3.125" style="35" customWidth="1"/>
    <col min="29" max="29" width="5.125" style="35" customWidth="1"/>
    <col min="30" max="30" width="3.875" style="35" customWidth="1"/>
    <col min="31" max="31" width="3.125" style="35" customWidth="1"/>
    <col min="32" max="32" width="3.875" style="35" customWidth="1"/>
    <col min="33" max="33" width="3.125" style="35" customWidth="1"/>
    <col min="34" max="34" width="6.875" style="35" customWidth="1"/>
    <col min="35" max="35" width="6.625" style="35" customWidth="1"/>
    <col min="36" max="38" width="11.375" style="35" customWidth="1"/>
    <col min="39" max="39" width="6.875" style="35" customWidth="1"/>
    <col min="40" max="44" width="7.375" style="35" customWidth="1"/>
    <col min="45" max="45" width="7.875" style="35" customWidth="1"/>
    <col min="46" max="46" width="7.375" style="35" customWidth="1"/>
    <col min="47" max="47" width="4" style="90" customWidth="1"/>
    <col min="48" max="52" width="7.375" style="35" customWidth="1"/>
    <col min="53" max="53" width="4" style="90" customWidth="1"/>
    <col min="54" max="56" width="7.375" style="35" customWidth="1"/>
    <col min="57" max="57" width="4" style="35" customWidth="1"/>
    <col min="58" max="68" width="3.375" style="35" customWidth="1"/>
    <col min="69" max="69" width="3.125" style="35" customWidth="1"/>
    <col min="70" max="16384" width="9" style="35"/>
  </cols>
  <sheetData>
    <row r="1" spans="1:69" s="1" customFormat="1" ht="18" customHeight="1" thickBot="1" x14ac:dyDescent="0.25">
      <c r="A1" s="10" t="s">
        <v>0</v>
      </c>
      <c r="Q1" s="351" t="str">
        <f>IF(Q2="","↓必ず最初に入力","")</f>
        <v/>
      </c>
      <c r="R1" s="351"/>
      <c r="S1" s="351"/>
      <c r="T1" s="351"/>
      <c r="U1" s="351"/>
      <c r="V1" s="351"/>
      <c r="W1" s="351"/>
      <c r="X1" s="68"/>
      <c r="Y1" s="68"/>
      <c r="Z1" s="68"/>
      <c r="AN1" s="350"/>
      <c r="AO1" s="350"/>
      <c r="AU1" s="72"/>
      <c r="BA1" s="72"/>
    </row>
    <row r="2" spans="1:69" s="1" customFormat="1" ht="23.25" customHeight="1" thickTop="1" thickBot="1" x14ac:dyDescent="0.3">
      <c r="A2" s="92" t="s">
        <v>13</v>
      </c>
      <c r="B2" s="433"/>
      <c r="C2" s="434"/>
      <c r="D2" s="435"/>
      <c r="E2" s="37"/>
      <c r="F2" s="436" t="s">
        <v>229</v>
      </c>
      <c r="G2" s="436"/>
      <c r="H2" s="436"/>
      <c r="I2" s="436"/>
      <c r="J2" s="436"/>
      <c r="K2" s="436"/>
      <c r="L2" s="436"/>
      <c r="M2" s="436"/>
      <c r="N2" s="436"/>
      <c r="O2" s="436"/>
      <c r="P2" s="28"/>
      <c r="Q2" s="430">
        <v>45748</v>
      </c>
      <c r="R2" s="431"/>
      <c r="S2" s="431"/>
      <c r="T2" s="431"/>
      <c r="U2" s="431"/>
      <c r="V2" s="431"/>
      <c r="W2" s="432"/>
      <c r="X2" s="85" t="s">
        <v>42</v>
      </c>
      <c r="Y2" s="49"/>
      <c r="Z2" s="49"/>
      <c r="AA2" s="49"/>
      <c r="AB2" s="49"/>
      <c r="AC2" s="49"/>
      <c r="AD2" s="49"/>
      <c r="AE2" s="49"/>
      <c r="AF2" s="49"/>
      <c r="AG2" s="49"/>
      <c r="AH2" s="49"/>
      <c r="AI2" s="49"/>
      <c r="AJ2" s="49"/>
      <c r="AK2" s="49"/>
      <c r="AL2" s="49"/>
      <c r="AS2" s="69"/>
      <c r="AU2" s="72"/>
      <c r="AV2" s="69"/>
      <c r="BA2" s="72"/>
    </row>
    <row r="3" spans="1:69" s="1" customFormat="1" x14ac:dyDescent="0.15">
      <c r="J3" s="34"/>
      <c r="AU3" s="72"/>
      <c r="BA3" s="72"/>
    </row>
    <row r="4" spans="1:69" s="24" customFormat="1" ht="24" customHeight="1" x14ac:dyDescent="0.15">
      <c r="A4" s="390" t="s">
        <v>15</v>
      </c>
      <c r="B4" s="368" t="s">
        <v>16</v>
      </c>
      <c r="C4" s="369"/>
      <c r="D4" s="368" t="s">
        <v>17</v>
      </c>
      <c r="E4" s="369"/>
      <c r="F4" s="396" t="s">
        <v>34</v>
      </c>
      <c r="G4" s="397"/>
      <c r="H4" s="397"/>
      <c r="I4" s="398"/>
      <c r="J4" s="393" t="s">
        <v>3</v>
      </c>
      <c r="K4" s="394"/>
      <c r="L4" s="394"/>
      <c r="M4" s="394"/>
      <c r="N4" s="394"/>
      <c r="O4" s="394"/>
      <c r="P4" s="30"/>
      <c r="Q4" s="393" t="s">
        <v>21</v>
      </c>
      <c r="R4" s="394"/>
      <c r="S4" s="394"/>
      <c r="T4" s="394"/>
      <c r="U4" s="394"/>
      <c r="V4" s="394"/>
      <c r="W4" s="394"/>
      <c r="X4" s="394"/>
      <c r="Y4" s="394"/>
      <c r="Z4" s="394"/>
      <c r="AA4" s="394"/>
      <c r="AB4" s="395"/>
      <c r="AC4" s="368" t="s">
        <v>5</v>
      </c>
      <c r="AD4" s="376"/>
      <c r="AE4" s="376"/>
      <c r="AF4" s="376"/>
      <c r="AG4" s="369"/>
      <c r="AH4" s="370" t="s">
        <v>98</v>
      </c>
      <c r="AI4" s="368" t="s">
        <v>19</v>
      </c>
      <c r="AJ4" s="369"/>
      <c r="AK4" s="437" t="s">
        <v>221</v>
      </c>
      <c r="AL4" s="438"/>
      <c r="AU4" s="54"/>
      <c r="BA4" s="54"/>
    </row>
    <row r="5" spans="1:69" s="24" customFormat="1" ht="11.25" customHeight="1" x14ac:dyDescent="0.15">
      <c r="A5" s="391"/>
      <c r="B5" s="377"/>
      <c r="C5" s="379"/>
      <c r="D5" s="377"/>
      <c r="E5" s="379"/>
      <c r="F5" s="368" t="s">
        <v>18</v>
      </c>
      <c r="G5" s="369"/>
      <c r="H5" s="368" t="s">
        <v>1</v>
      </c>
      <c r="I5" s="369"/>
      <c r="J5" s="390" t="s">
        <v>4</v>
      </c>
      <c r="K5" s="377" t="s">
        <v>37</v>
      </c>
      <c r="L5" s="378"/>
      <c r="M5" s="378"/>
      <c r="N5" s="378"/>
      <c r="O5" s="378"/>
      <c r="P5" s="39"/>
      <c r="Q5" s="368" t="s">
        <v>36</v>
      </c>
      <c r="R5" s="376"/>
      <c r="S5" s="376"/>
      <c r="T5" s="376"/>
      <c r="U5" s="376"/>
      <c r="V5" s="369"/>
      <c r="W5" s="368" t="s">
        <v>38</v>
      </c>
      <c r="X5" s="376"/>
      <c r="Y5" s="376"/>
      <c r="Z5" s="376"/>
      <c r="AA5" s="376"/>
      <c r="AB5" s="369"/>
      <c r="AC5" s="377"/>
      <c r="AD5" s="378"/>
      <c r="AE5" s="378"/>
      <c r="AF5" s="378"/>
      <c r="AG5" s="379"/>
      <c r="AH5" s="371"/>
      <c r="AI5" s="362" t="s">
        <v>220</v>
      </c>
      <c r="AJ5" s="363"/>
      <c r="AK5" s="442" t="s">
        <v>218</v>
      </c>
      <c r="AL5" s="444" t="s">
        <v>219</v>
      </c>
      <c r="AU5" s="54"/>
      <c r="BA5" s="54"/>
    </row>
    <row r="6" spans="1:69" s="24" customFormat="1" ht="11.25" customHeight="1" x14ac:dyDescent="0.15">
      <c r="A6" s="392"/>
      <c r="B6" s="373"/>
      <c r="C6" s="375"/>
      <c r="D6" s="373"/>
      <c r="E6" s="375"/>
      <c r="F6" s="373"/>
      <c r="G6" s="375"/>
      <c r="H6" s="373" t="s">
        <v>2</v>
      </c>
      <c r="I6" s="375"/>
      <c r="J6" s="392"/>
      <c r="K6" s="373"/>
      <c r="L6" s="374"/>
      <c r="M6" s="374"/>
      <c r="N6" s="374"/>
      <c r="O6" s="374"/>
      <c r="P6" s="40"/>
      <c r="Q6" s="373" t="s">
        <v>40</v>
      </c>
      <c r="R6" s="374"/>
      <c r="S6" s="374"/>
      <c r="T6" s="374"/>
      <c r="U6" s="374"/>
      <c r="V6" s="375"/>
      <c r="W6" s="373" t="s">
        <v>39</v>
      </c>
      <c r="X6" s="374"/>
      <c r="Y6" s="374"/>
      <c r="Z6" s="374"/>
      <c r="AA6" s="374"/>
      <c r="AB6" s="375"/>
      <c r="AC6" s="373" t="s">
        <v>23</v>
      </c>
      <c r="AD6" s="374"/>
      <c r="AE6" s="374"/>
      <c r="AF6" s="374"/>
      <c r="AG6" s="375"/>
      <c r="AH6" s="372"/>
      <c r="AI6" s="364"/>
      <c r="AJ6" s="365"/>
      <c r="AK6" s="443"/>
      <c r="AL6" s="445"/>
      <c r="AN6" s="55" t="s">
        <v>99</v>
      </c>
      <c r="AU6" s="54"/>
      <c r="AV6" s="55" t="s">
        <v>49</v>
      </c>
      <c r="BA6" s="54"/>
      <c r="BB6" s="55" t="s">
        <v>51</v>
      </c>
      <c r="BF6" s="55" t="s">
        <v>56</v>
      </c>
    </row>
    <row r="7" spans="1:69" s="3" customFormat="1" ht="13.5" customHeight="1" x14ac:dyDescent="0.15">
      <c r="A7" s="17"/>
      <c r="B7" s="18"/>
      <c r="C7" s="19"/>
      <c r="D7" s="25"/>
      <c r="E7" s="19"/>
      <c r="F7" s="45"/>
      <c r="G7" s="19"/>
      <c r="H7" s="45"/>
      <c r="I7" s="19"/>
      <c r="J7" s="17"/>
      <c r="K7" s="18"/>
      <c r="L7" s="47"/>
      <c r="M7" s="47"/>
      <c r="N7" s="47"/>
      <c r="O7" s="51"/>
      <c r="P7" s="47"/>
      <c r="Q7" s="93" t="s">
        <v>13</v>
      </c>
      <c r="R7" s="94"/>
      <c r="S7" s="347"/>
      <c r="T7" s="348"/>
      <c r="U7" s="348"/>
      <c r="V7" s="349"/>
      <c r="W7" s="93" t="s">
        <v>13</v>
      </c>
      <c r="X7" s="94"/>
      <c r="Y7" s="347"/>
      <c r="Z7" s="348"/>
      <c r="AA7" s="348"/>
      <c r="AB7" s="349"/>
      <c r="AC7" s="4"/>
      <c r="AD7" s="4"/>
      <c r="AE7" s="4"/>
      <c r="AF7" s="4"/>
      <c r="AG7" s="20"/>
      <c r="AH7" s="424" t="str">
        <f>IF(OR(J9="",AK7="兼務中",AL7="休職中"),"",HLOOKUP(1,BF7:BQ8,2,FALSE))</f>
        <v/>
      </c>
      <c r="AI7" s="352"/>
      <c r="AJ7" s="353"/>
      <c r="AK7" s="352"/>
      <c r="AL7" s="439"/>
      <c r="AN7" s="84" t="s">
        <v>101</v>
      </c>
      <c r="AO7" s="84" t="s">
        <v>210</v>
      </c>
      <c r="AP7" s="84" t="s">
        <v>209</v>
      </c>
      <c r="AQ7" s="84" t="s">
        <v>100</v>
      </c>
      <c r="AR7" s="84" t="s">
        <v>102</v>
      </c>
      <c r="AS7" s="84" t="s">
        <v>103</v>
      </c>
      <c r="AT7" s="84" t="s">
        <v>104</v>
      </c>
      <c r="AU7" s="89"/>
      <c r="AV7" s="59" t="s">
        <v>48</v>
      </c>
      <c r="AW7" s="59" t="s">
        <v>50</v>
      </c>
      <c r="AX7" s="59" t="s">
        <v>68</v>
      </c>
      <c r="AY7" s="56" t="s">
        <v>52</v>
      </c>
      <c r="AZ7" s="59" t="s">
        <v>53</v>
      </c>
      <c r="BA7" s="47"/>
      <c r="BB7" s="58" t="s">
        <v>54</v>
      </c>
      <c r="BC7" s="57" t="s">
        <v>55</v>
      </c>
      <c r="BD7" s="56" t="s">
        <v>53</v>
      </c>
      <c r="BF7" s="65">
        <f>IF(AND(AD8&lt;&gt;"",AD8&gt;=25),1,0)</f>
        <v>0</v>
      </c>
      <c r="BG7" s="64">
        <f>IF(AND(AD8&gt;=22,AD8&lt;25),1,0)</f>
        <v>0</v>
      </c>
      <c r="BH7" s="64">
        <f>IF(AND(AD8&gt;=19,AD8&lt;22),1,0)</f>
        <v>0</v>
      </c>
      <c r="BI7" s="64">
        <f>IF(AND(AD8&gt;=16,AD8&lt;19),1,0)</f>
        <v>0</v>
      </c>
      <c r="BJ7" s="64">
        <f>IF(AND(AD8&gt;=13,AD8&lt;16),1,0)</f>
        <v>0</v>
      </c>
      <c r="BK7" s="64">
        <f>IF(AND(AD8&gt;=10,AD8&lt;13),1,0)</f>
        <v>0</v>
      </c>
      <c r="BL7" s="64">
        <f>IF(AND(AD8&gt;=7,AD8&lt;10),1,0)</f>
        <v>0</v>
      </c>
      <c r="BM7" s="64">
        <f>IF(AND(AD8&gt;=4,AD8&lt;7),1,0)</f>
        <v>0</v>
      </c>
      <c r="BN7" s="64">
        <f>IF(AND(AD8&gt;=2,AD8&lt;4),1,0)</f>
        <v>0</v>
      </c>
      <c r="BO7" s="64">
        <f>IF(AND(AD8&gt;=1,AD8&lt;2),1,0)</f>
        <v>0</v>
      </c>
      <c r="BP7" s="64">
        <f>IF(AND(AD8&gt;=0,AD8&lt;1),1,0)</f>
        <v>0</v>
      </c>
      <c r="BQ7" s="58">
        <f>IF(AD8&lt;0,1,0)</f>
        <v>0</v>
      </c>
    </row>
    <row r="8" spans="1:69" s="6" customFormat="1" ht="13.5" customHeight="1" x14ac:dyDescent="0.15">
      <c r="A8" s="13"/>
      <c r="B8" s="14"/>
      <c r="C8" s="12"/>
      <c r="D8" s="14"/>
      <c r="E8" s="12"/>
      <c r="F8" s="46"/>
      <c r="G8" s="44"/>
      <c r="H8" s="46"/>
      <c r="I8" s="44"/>
      <c r="J8" s="13"/>
      <c r="K8" s="70"/>
      <c r="L8" s="43" t="s">
        <v>93</v>
      </c>
      <c r="M8" s="26">
        <f>AS8</f>
        <v>0</v>
      </c>
      <c r="N8" s="52" t="s">
        <v>44</v>
      </c>
      <c r="O8" s="26">
        <f>AT8</f>
        <v>0</v>
      </c>
      <c r="P8" s="52" t="s">
        <v>46</v>
      </c>
      <c r="Q8" s="95"/>
      <c r="R8" s="83" t="s">
        <v>96</v>
      </c>
      <c r="S8" s="189"/>
      <c r="T8" s="48" t="s">
        <v>44</v>
      </c>
      <c r="U8" s="189"/>
      <c r="V8" s="38" t="s">
        <v>45</v>
      </c>
      <c r="W8" s="50"/>
      <c r="X8" s="83" t="s">
        <v>97</v>
      </c>
      <c r="Y8" s="189"/>
      <c r="Z8" s="48" t="s">
        <v>44</v>
      </c>
      <c r="AA8" s="189"/>
      <c r="AB8" s="38" t="s">
        <v>45</v>
      </c>
      <c r="AC8" s="41" t="s">
        <v>43</v>
      </c>
      <c r="AD8" s="48" t="str">
        <f>IF(J9="","",M8+S8+AY8+BC8)</f>
        <v/>
      </c>
      <c r="AE8" s="48" t="s">
        <v>44</v>
      </c>
      <c r="AF8" s="48" t="str">
        <f>IF(J9="","",BD8)</f>
        <v/>
      </c>
      <c r="AG8" s="38" t="s">
        <v>47</v>
      </c>
      <c r="AH8" s="425"/>
      <c r="AI8" s="354"/>
      <c r="AJ8" s="355"/>
      <c r="AK8" s="446"/>
      <c r="AL8" s="440"/>
      <c r="AN8" s="62">
        <f>IF(J9="",0,(DATEDIF(J9,$Q$2,"m")))</f>
        <v>0</v>
      </c>
      <c r="AO8" s="62" t="str">
        <f>IF(J9="","",DATEDIF(DATE(YEAR($Q$2),MONTH($Q$2)-1,DAY(J9)),$Q$2,"d"))</f>
        <v/>
      </c>
      <c r="AP8" s="62">
        <f>IF(DAY(J9)=1,0,(IF(AO8&gt;=15,1,0)))</f>
        <v>1</v>
      </c>
      <c r="AQ8" s="62">
        <f>IF(J9="",0,M9*12+O9)</f>
        <v>0</v>
      </c>
      <c r="AR8" s="62">
        <f>IF(J9="",0,AN8+AP8-AQ8)</f>
        <v>0</v>
      </c>
      <c r="AS8" s="62">
        <f>IF(J9="",0,INT(AR8/12))</f>
        <v>0</v>
      </c>
      <c r="AT8" s="62">
        <f>IF(J9="",0,AR8-AS8*12)</f>
        <v>0</v>
      </c>
      <c r="AU8" s="53"/>
      <c r="AV8" s="58">
        <f>Y8*12+AA8</f>
        <v>0</v>
      </c>
      <c r="AW8" s="60">
        <f>AV8/3</f>
        <v>0</v>
      </c>
      <c r="AX8" s="61">
        <f>ROUNDDOWN(AW8,0)</f>
        <v>0</v>
      </c>
      <c r="AY8" s="58">
        <f>INT(AX8/12)</f>
        <v>0</v>
      </c>
      <c r="AZ8" s="58">
        <f>AX8-AY8*12</f>
        <v>0</v>
      </c>
      <c r="BA8" s="53"/>
      <c r="BB8" s="62">
        <f>O8+U8+AZ8</f>
        <v>0</v>
      </c>
      <c r="BC8" s="62">
        <f>INT(BB8/12)</f>
        <v>0</v>
      </c>
      <c r="BD8" s="62">
        <f>BB8-BC8*12</f>
        <v>0</v>
      </c>
      <c r="BF8" s="64" t="s">
        <v>57</v>
      </c>
      <c r="BG8" s="64" t="s">
        <v>58</v>
      </c>
      <c r="BH8" s="64" t="s">
        <v>59</v>
      </c>
      <c r="BI8" s="64" t="s">
        <v>60</v>
      </c>
      <c r="BJ8" s="64" t="s">
        <v>61</v>
      </c>
      <c r="BK8" s="64" t="s">
        <v>62</v>
      </c>
      <c r="BL8" s="64" t="s">
        <v>63</v>
      </c>
      <c r="BM8" s="64" t="s">
        <v>64</v>
      </c>
      <c r="BN8" s="64" t="s">
        <v>65</v>
      </c>
      <c r="BO8" s="64" t="s">
        <v>66</v>
      </c>
      <c r="BP8" s="64" t="s">
        <v>67</v>
      </c>
      <c r="BQ8" s="62" t="s">
        <v>105</v>
      </c>
    </row>
    <row r="9" spans="1:69" s="6" customFormat="1" ht="10.5" customHeight="1" x14ac:dyDescent="0.15">
      <c r="A9" s="399"/>
      <c r="B9" s="401"/>
      <c r="C9" s="402"/>
      <c r="D9" s="405"/>
      <c r="E9" s="406"/>
      <c r="F9" s="409"/>
      <c r="G9" s="411" t="s">
        <v>41</v>
      </c>
      <c r="H9" s="409"/>
      <c r="I9" s="411" t="s">
        <v>41</v>
      </c>
      <c r="J9" s="413"/>
      <c r="K9" s="360" t="s">
        <v>92</v>
      </c>
      <c r="L9" s="366" t="s">
        <v>95</v>
      </c>
      <c r="M9" s="386"/>
      <c r="N9" s="388" t="s">
        <v>44</v>
      </c>
      <c r="O9" s="386"/>
      <c r="P9" s="358" t="s">
        <v>94</v>
      </c>
      <c r="Q9" s="360" t="s">
        <v>92</v>
      </c>
      <c r="R9" s="366" t="s">
        <v>95</v>
      </c>
      <c r="S9" s="386"/>
      <c r="T9" s="388" t="s">
        <v>44</v>
      </c>
      <c r="U9" s="386"/>
      <c r="V9" s="358" t="s">
        <v>94</v>
      </c>
      <c r="W9" s="360" t="s">
        <v>92</v>
      </c>
      <c r="X9" s="366" t="s">
        <v>95</v>
      </c>
      <c r="Y9" s="386"/>
      <c r="Z9" s="388" t="s">
        <v>44</v>
      </c>
      <c r="AA9" s="386"/>
      <c r="AB9" s="358" t="s">
        <v>94</v>
      </c>
      <c r="AC9" s="380"/>
      <c r="AD9" s="381"/>
      <c r="AE9" s="381"/>
      <c r="AF9" s="381"/>
      <c r="AG9" s="382"/>
      <c r="AH9" s="425"/>
      <c r="AI9" s="354"/>
      <c r="AJ9" s="355"/>
      <c r="AK9" s="446"/>
      <c r="AL9" s="440"/>
      <c r="AN9" s="82"/>
      <c r="AO9" s="82"/>
      <c r="AP9" s="82"/>
      <c r="AQ9" s="82"/>
      <c r="AR9" s="82"/>
      <c r="AS9" s="82"/>
      <c r="AT9" s="82"/>
      <c r="AU9" s="53"/>
      <c r="AV9" s="63"/>
      <c r="AW9" s="87"/>
      <c r="AX9" s="88"/>
      <c r="AY9" s="63"/>
      <c r="AZ9" s="63"/>
      <c r="BA9" s="53"/>
      <c r="BB9" s="82"/>
      <c r="BC9" s="82"/>
      <c r="BD9" s="82"/>
      <c r="BF9" s="86"/>
      <c r="BG9" s="86"/>
      <c r="BH9" s="86"/>
      <c r="BI9" s="86"/>
      <c r="BJ9" s="86"/>
      <c r="BK9" s="86"/>
      <c r="BL9" s="86"/>
      <c r="BM9" s="86"/>
      <c r="BN9" s="86"/>
      <c r="BO9" s="86"/>
      <c r="BP9" s="86"/>
      <c r="BQ9" s="86"/>
    </row>
    <row r="10" spans="1:69" s="6" customFormat="1" ht="10.5" customHeight="1" x14ac:dyDescent="0.15">
      <c r="A10" s="400"/>
      <c r="B10" s="403"/>
      <c r="C10" s="404"/>
      <c r="D10" s="407"/>
      <c r="E10" s="408"/>
      <c r="F10" s="410"/>
      <c r="G10" s="412"/>
      <c r="H10" s="410"/>
      <c r="I10" s="412"/>
      <c r="J10" s="414"/>
      <c r="K10" s="361"/>
      <c r="L10" s="367"/>
      <c r="M10" s="387"/>
      <c r="N10" s="389"/>
      <c r="O10" s="387"/>
      <c r="P10" s="359"/>
      <c r="Q10" s="361"/>
      <c r="R10" s="367"/>
      <c r="S10" s="387"/>
      <c r="T10" s="389"/>
      <c r="U10" s="387"/>
      <c r="V10" s="359"/>
      <c r="W10" s="361"/>
      <c r="X10" s="367"/>
      <c r="Y10" s="387"/>
      <c r="Z10" s="389"/>
      <c r="AA10" s="387"/>
      <c r="AB10" s="359"/>
      <c r="AC10" s="383"/>
      <c r="AD10" s="384"/>
      <c r="AE10" s="384"/>
      <c r="AF10" s="384"/>
      <c r="AG10" s="385"/>
      <c r="AH10" s="426"/>
      <c r="AI10" s="356"/>
      <c r="AJ10" s="357"/>
      <c r="AK10" s="447"/>
      <c r="AL10" s="441"/>
      <c r="AN10" s="82"/>
      <c r="AO10" s="82"/>
      <c r="AP10" s="82"/>
      <c r="AQ10" s="82"/>
      <c r="AR10" s="82"/>
      <c r="AS10" s="82"/>
      <c r="AT10" s="82"/>
      <c r="AU10" s="53"/>
      <c r="AV10" s="82"/>
      <c r="AW10" s="82"/>
      <c r="AX10" s="82"/>
      <c r="AY10" s="82"/>
      <c r="AZ10" s="82"/>
      <c r="BA10" s="53"/>
      <c r="BB10" s="82"/>
      <c r="BC10" s="82"/>
      <c r="BD10" s="82"/>
      <c r="BF10" s="86"/>
      <c r="BG10" s="86"/>
      <c r="BH10" s="86"/>
      <c r="BI10" s="86"/>
      <c r="BJ10" s="86"/>
      <c r="BK10" s="86"/>
      <c r="BL10" s="86"/>
      <c r="BM10" s="86"/>
      <c r="BN10" s="86"/>
      <c r="BO10" s="86"/>
      <c r="BP10" s="86"/>
    </row>
    <row r="11" spans="1:69" s="3" customFormat="1" ht="13.5" customHeight="1" x14ac:dyDescent="0.15">
      <c r="A11" s="17"/>
      <c r="B11" s="18"/>
      <c r="C11" s="19"/>
      <c r="D11" s="25"/>
      <c r="E11" s="19"/>
      <c r="F11" s="45"/>
      <c r="G11" s="19"/>
      <c r="H11" s="45"/>
      <c r="I11" s="19"/>
      <c r="J11" s="17"/>
      <c r="K11" s="18"/>
      <c r="L11" s="47"/>
      <c r="M11" s="47"/>
      <c r="N11" s="47"/>
      <c r="O11" s="51"/>
      <c r="P11" s="47"/>
      <c r="Q11" s="93" t="s">
        <v>13</v>
      </c>
      <c r="R11" s="94"/>
      <c r="S11" s="347"/>
      <c r="T11" s="348"/>
      <c r="U11" s="348"/>
      <c r="V11" s="349"/>
      <c r="W11" s="93" t="s">
        <v>13</v>
      </c>
      <c r="X11" s="94"/>
      <c r="Y11" s="347"/>
      <c r="Z11" s="348"/>
      <c r="AA11" s="348"/>
      <c r="AB11" s="349"/>
      <c r="AC11" s="4"/>
      <c r="AD11" s="4"/>
      <c r="AE11" s="4"/>
      <c r="AF11" s="4"/>
      <c r="AG11" s="20"/>
      <c r="AH11" s="424" t="str">
        <f t="shared" ref="AH11" si="0">IF(OR(J13="",AK11="兼務中",AL11="休職中"),"",HLOOKUP(1,BF11:BQ12,2,FALSE))</f>
        <v/>
      </c>
      <c r="AI11" s="352"/>
      <c r="AJ11" s="353"/>
      <c r="AK11" s="427"/>
      <c r="AL11" s="439"/>
      <c r="AN11" s="84" t="s">
        <v>101</v>
      </c>
      <c r="AO11" s="84" t="s">
        <v>210</v>
      </c>
      <c r="AP11" s="84" t="s">
        <v>209</v>
      </c>
      <c r="AQ11" s="84" t="s">
        <v>100</v>
      </c>
      <c r="AR11" s="84" t="s">
        <v>102</v>
      </c>
      <c r="AS11" s="84" t="s">
        <v>103</v>
      </c>
      <c r="AT11" s="84" t="s">
        <v>104</v>
      </c>
      <c r="AU11" s="89"/>
      <c r="AV11" s="59" t="s">
        <v>48</v>
      </c>
      <c r="AW11" s="59" t="s">
        <v>50</v>
      </c>
      <c r="AX11" s="59" t="s">
        <v>68</v>
      </c>
      <c r="AY11" s="56" t="s">
        <v>52</v>
      </c>
      <c r="AZ11" s="59" t="s">
        <v>53</v>
      </c>
      <c r="BA11" s="47"/>
      <c r="BB11" s="58" t="s">
        <v>54</v>
      </c>
      <c r="BC11" s="57" t="s">
        <v>55</v>
      </c>
      <c r="BD11" s="56" t="s">
        <v>53</v>
      </c>
      <c r="BF11" s="65">
        <f>IF(AND(AD12&lt;&gt;"",AD12&gt;=25),1,0)</f>
        <v>0</v>
      </c>
      <c r="BG11" s="64">
        <f>IF(AND(AD12&gt;=22,AD12&lt;25),1,0)</f>
        <v>0</v>
      </c>
      <c r="BH11" s="64">
        <f>IF(AND(AD12&gt;=19,AD12&lt;22),1,0)</f>
        <v>0</v>
      </c>
      <c r="BI11" s="64">
        <f>IF(AND(AD12&gt;=16,AD12&lt;19),1,0)</f>
        <v>0</v>
      </c>
      <c r="BJ11" s="64">
        <f>IF(AND(AD12&gt;=13,AD12&lt;16),1,0)</f>
        <v>0</v>
      </c>
      <c r="BK11" s="64">
        <f>IF(AND(AD12&gt;=10,AD12&lt;13),1,0)</f>
        <v>0</v>
      </c>
      <c r="BL11" s="64">
        <f>IF(AND(AD12&gt;=7,AD12&lt;10),1,0)</f>
        <v>0</v>
      </c>
      <c r="BM11" s="64">
        <f>IF(AND(AD12&gt;=4,AD12&lt;7),1,0)</f>
        <v>0</v>
      </c>
      <c r="BN11" s="64">
        <f>IF(AND(AD12&gt;=2,AD12&lt;4),1,0)</f>
        <v>0</v>
      </c>
      <c r="BO11" s="64">
        <f>IF(AND(AD12&gt;=1,AD12&lt;2),1,0)</f>
        <v>0</v>
      </c>
      <c r="BP11" s="64">
        <f>IF(AND(AD12&gt;=0,AD12&lt;1),1,0)</f>
        <v>0</v>
      </c>
      <c r="BQ11" s="58">
        <f>IF(AD12&lt;0,1,0)</f>
        <v>0</v>
      </c>
    </row>
    <row r="12" spans="1:69" s="6" customFormat="1" ht="13.5" customHeight="1" x14ac:dyDescent="0.15">
      <c r="A12" s="13"/>
      <c r="B12" s="14"/>
      <c r="C12" s="12"/>
      <c r="D12" s="14"/>
      <c r="E12" s="12"/>
      <c r="F12" s="46"/>
      <c r="G12" s="44"/>
      <c r="H12" s="46"/>
      <c r="I12" s="44"/>
      <c r="J12" s="13"/>
      <c r="K12" s="70"/>
      <c r="L12" s="43" t="s">
        <v>93</v>
      </c>
      <c r="M12" s="26">
        <f>AS12</f>
        <v>0</v>
      </c>
      <c r="N12" s="52" t="s">
        <v>44</v>
      </c>
      <c r="O12" s="26">
        <f>AT12</f>
        <v>0</v>
      </c>
      <c r="P12" s="52" t="s">
        <v>46</v>
      </c>
      <c r="Q12" s="50"/>
      <c r="R12" s="83" t="s">
        <v>96</v>
      </c>
      <c r="S12" s="189"/>
      <c r="T12" s="48" t="s">
        <v>44</v>
      </c>
      <c r="U12" s="189"/>
      <c r="V12" s="38" t="s">
        <v>45</v>
      </c>
      <c r="W12" s="50"/>
      <c r="X12" s="83" t="s">
        <v>97</v>
      </c>
      <c r="Y12" s="189"/>
      <c r="Z12" s="48" t="s">
        <v>44</v>
      </c>
      <c r="AA12" s="189"/>
      <c r="AB12" s="38" t="s">
        <v>45</v>
      </c>
      <c r="AC12" s="41" t="s">
        <v>43</v>
      </c>
      <c r="AD12" s="48" t="str">
        <f>IF(J13="","",M12+S12+AY12+BC12)</f>
        <v/>
      </c>
      <c r="AE12" s="48" t="s">
        <v>44</v>
      </c>
      <c r="AF12" s="48" t="str">
        <f>IF(J13="","",BD12)</f>
        <v/>
      </c>
      <c r="AG12" s="38" t="s">
        <v>47</v>
      </c>
      <c r="AH12" s="425"/>
      <c r="AI12" s="354"/>
      <c r="AJ12" s="355"/>
      <c r="AK12" s="428"/>
      <c r="AL12" s="440"/>
      <c r="AN12" s="62">
        <f>IF(J13="",0,(DATEDIF(J13,$Q$2,"m")))</f>
        <v>0</v>
      </c>
      <c r="AO12" s="62" t="str">
        <f>IF(J13="","",DATEDIF(DATE(YEAR($Q$2),MONTH($Q$2)-1,DAY(J13)),$Q$2,"d"))</f>
        <v/>
      </c>
      <c r="AP12" s="62">
        <f>IF(DAY(J13)=1,0,(IF(AO12&gt;=15,1,0)))</f>
        <v>1</v>
      </c>
      <c r="AQ12" s="62">
        <f>IF(J13="",0,M13*12+O13)</f>
        <v>0</v>
      </c>
      <c r="AR12" s="62">
        <f>IF(J13="",0,AN12+AP12-AQ12)</f>
        <v>0</v>
      </c>
      <c r="AS12" s="62">
        <f>IF(J13="",0,INT(AR12/12))</f>
        <v>0</v>
      </c>
      <c r="AT12" s="62">
        <f>IF(J13="",0,AR12-AS12*12)</f>
        <v>0</v>
      </c>
      <c r="AU12" s="53"/>
      <c r="AV12" s="58">
        <f>Y12*12+AA12</f>
        <v>0</v>
      </c>
      <c r="AW12" s="60">
        <f>AV12/3</f>
        <v>0</v>
      </c>
      <c r="AX12" s="61">
        <f>ROUNDDOWN(AW12,0)</f>
        <v>0</v>
      </c>
      <c r="AY12" s="58">
        <f>INT(AX12/12)</f>
        <v>0</v>
      </c>
      <c r="AZ12" s="58">
        <f>AX12-AY12*12</f>
        <v>0</v>
      </c>
      <c r="BA12" s="53"/>
      <c r="BB12" s="62">
        <f>O12+U12+AZ12</f>
        <v>0</v>
      </c>
      <c r="BC12" s="62">
        <f>INT(BB12/12)</f>
        <v>0</v>
      </c>
      <c r="BD12" s="62">
        <f>BB12-BC12*12</f>
        <v>0</v>
      </c>
      <c r="BF12" s="64" t="s">
        <v>57</v>
      </c>
      <c r="BG12" s="64" t="s">
        <v>58</v>
      </c>
      <c r="BH12" s="64" t="s">
        <v>59</v>
      </c>
      <c r="BI12" s="64" t="s">
        <v>60</v>
      </c>
      <c r="BJ12" s="64" t="s">
        <v>61</v>
      </c>
      <c r="BK12" s="64" t="s">
        <v>62</v>
      </c>
      <c r="BL12" s="64" t="s">
        <v>63</v>
      </c>
      <c r="BM12" s="64" t="s">
        <v>64</v>
      </c>
      <c r="BN12" s="64" t="s">
        <v>65</v>
      </c>
      <c r="BO12" s="64" t="s">
        <v>66</v>
      </c>
      <c r="BP12" s="64" t="s">
        <v>67</v>
      </c>
      <c r="BQ12" s="62" t="s">
        <v>105</v>
      </c>
    </row>
    <row r="13" spans="1:69" s="6" customFormat="1" ht="10.5" customHeight="1" x14ac:dyDescent="0.15">
      <c r="A13" s="399"/>
      <c r="B13" s="401"/>
      <c r="C13" s="402"/>
      <c r="D13" s="405"/>
      <c r="E13" s="406"/>
      <c r="F13" s="409"/>
      <c r="G13" s="411" t="s">
        <v>41</v>
      </c>
      <c r="H13" s="409"/>
      <c r="I13" s="411" t="s">
        <v>41</v>
      </c>
      <c r="J13" s="413"/>
      <c r="K13" s="360" t="s">
        <v>92</v>
      </c>
      <c r="L13" s="366" t="s">
        <v>95</v>
      </c>
      <c r="M13" s="386"/>
      <c r="N13" s="388" t="s">
        <v>44</v>
      </c>
      <c r="O13" s="386"/>
      <c r="P13" s="358" t="s">
        <v>94</v>
      </c>
      <c r="Q13" s="360" t="s">
        <v>92</v>
      </c>
      <c r="R13" s="366" t="s">
        <v>95</v>
      </c>
      <c r="S13" s="386"/>
      <c r="T13" s="388" t="s">
        <v>44</v>
      </c>
      <c r="U13" s="386"/>
      <c r="V13" s="358" t="s">
        <v>94</v>
      </c>
      <c r="W13" s="360" t="s">
        <v>92</v>
      </c>
      <c r="X13" s="366" t="s">
        <v>95</v>
      </c>
      <c r="Y13" s="386"/>
      <c r="Z13" s="388" t="s">
        <v>44</v>
      </c>
      <c r="AA13" s="386"/>
      <c r="AB13" s="358" t="s">
        <v>94</v>
      </c>
      <c r="AC13" s="380"/>
      <c r="AD13" s="381"/>
      <c r="AE13" s="381"/>
      <c r="AF13" s="381"/>
      <c r="AG13" s="382"/>
      <c r="AH13" s="425"/>
      <c r="AI13" s="354"/>
      <c r="AJ13" s="355"/>
      <c r="AK13" s="428"/>
      <c r="AL13" s="440"/>
      <c r="AN13" s="82"/>
      <c r="AO13" s="82"/>
      <c r="AP13" s="82"/>
      <c r="AQ13" s="82"/>
      <c r="AR13" s="82"/>
      <c r="AS13" s="82"/>
      <c r="AT13" s="82"/>
      <c r="AU13" s="53"/>
      <c r="AV13" s="63"/>
      <c r="AW13" s="87"/>
      <c r="AX13" s="88"/>
      <c r="AY13" s="63"/>
      <c r="AZ13" s="63"/>
      <c r="BA13" s="53"/>
      <c r="BB13" s="82"/>
      <c r="BC13" s="82"/>
      <c r="BD13" s="82"/>
      <c r="BF13" s="86"/>
      <c r="BG13" s="86"/>
      <c r="BH13" s="86"/>
      <c r="BI13" s="86"/>
      <c r="BJ13" s="86"/>
      <c r="BK13" s="86"/>
      <c r="BL13" s="86"/>
      <c r="BM13" s="86"/>
      <c r="BN13" s="86"/>
      <c r="BO13" s="86"/>
      <c r="BP13" s="86"/>
      <c r="BQ13" s="86"/>
    </row>
    <row r="14" spans="1:69" s="6" customFormat="1" ht="10.5" customHeight="1" x14ac:dyDescent="0.15">
      <c r="A14" s="400"/>
      <c r="B14" s="403"/>
      <c r="C14" s="404"/>
      <c r="D14" s="407"/>
      <c r="E14" s="408"/>
      <c r="F14" s="410"/>
      <c r="G14" s="412"/>
      <c r="H14" s="410"/>
      <c r="I14" s="412"/>
      <c r="J14" s="414"/>
      <c r="K14" s="361"/>
      <c r="L14" s="367"/>
      <c r="M14" s="387"/>
      <c r="N14" s="389"/>
      <c r="O14" s="387"/>
      <c r="P14" s="359"/>
      <c r="Q14" s="361"/>
      <c r="R14" s="367"/>
      <c r="S14" s="387"/>
      <c r="T14" s="389"/>
      <c r="U14" s="387"/>
      <c r="V14" s="359"/>
      <c r="W14" s="361"/>
      <c r="X14" s="367"/>
      <c r="Y14" s="387"/>
      <c r="Z14" s="389"/>
      <c r="AA14" s="387"/>
      <c r="AB14" s="359"/>
      <c r="AC14" s="383"/>
      <c r="AD14" s="384"/>
      <c r="AE14" s="384"/>
      <c r="AF14" s="384"/>
      <c r="AG14" s="385"/>
      <c r="AH14" s="426"/>
      <c r="AI14" s="356"/>
      <c r="AJ14" s="357"/>
      <c r="AK14" s="429"/>
      <c r="AL14" s="441"/>
      <c r="AN14" s="82"/>
      <c r="AO14" s="82"/>
      <c r="AP14" s="82"/>
      <c r="AQ14" s="82"/>
      <c r="AR14" s="82"/>
      <c r="AS14" s="82"/>
      <c r="AT14" s="82"/>
      <c r="AU14" s="53"/>
      <c r="AV14" s="82"/>
      <c r="AW14" s="82"/>
      <c r="AX14" s="82"/>
      <c r="AY14" s="82"/>
      <c r="AZ14" s="82"/>
      <c r="BA14" s="53"/>
      <c r="BB14" s="82"/>
      <c r="BC14" s="82"/>
      <c r="BD14" s="82"/>
      <c r="BF14" s="86"/>
      <c r="BG14" s="86"/>
      <c r="BH14" s="86"/>
      <c r="BI14" s="86"/>
      <c r="BJ14" s="86"/>
      <c r="BK14" s="86"/>
      <c r="BL14" s="86"/>
      <c r="BM14" s="86"/>
      <c r="BN14" s="86"/>
      <c r="BO14" s="86"/>
      <c r="BP14" s="86"/>
    </row>
    <row r="15" spans="1:69" s="3" customFormat="1" ht="13.5" customHeight="1" x14ac:dyDescent="0.15">
      <c r="A15" s="17"/>
      <c r="B15" s="18"/>
      <c r="C15" s="19"/>
      <c r="D15" s="25"/>
      <c r="E15" s="19"/>
      <c r="F15" s="45"/>
      <c r="G15" s="19"/>
      <c r="H15" s="45"/>
      <c r="I15" s="19"/>
      <c r="J15" s="17"/>
      <c r="K15" s="18"/>
      <c r="L15" s="47"/>
      <c r="M15" s="47"/>
      <c r="N15" s="47"/>
      <c r="O15" s="51"/>
      <c r="P15" s="47"/>
      <c r="Q15" s="93" t="s">
        <v>13</v>
      </c>
      <c r="R15" s="94"/>
      <c r="S15" s="347"/>
      <c r="T15" s="348"/>
      <c r="U15" s="348"/>
      <c r="V15" s="349"/>
      <c r="W15" s="93" t="s">
        <v>13</v>
      </c>
      <c r="X15" s="94"/>
      <c r="Y15" s="347"/>
      <c r="Z15" s="348"/>
      <c r="AA15" s="348"/>
      <c r="AB15" s="349"/>
      <c r="AC15" s="4"/>
      <c r="AD15" s="4"/>
      <c r="AE15" s="4"/>
      <c r="AF15" s="4"/>
      <c r="AG15" s="20"/>
      <c r="AH15" s="424" t="str">
        <f t="shared" ref="AH15" si="1">IF(OR(J17="",AK15="兼務中",AL15="休職中"),"",HLOOKUP(1,BF15:BQ16,2,FALSE))</f>
        <v/>
      </c>
      <c r="AI15" s="352"/>
      <c r="AJ15" s="353"/>
      <c r="AK15" s="427"/>
      <c r="AL15" s="439"/>
      <c r="AN15" s="84" t="s">
        <v>101</v>
      </c>
      <c r="AO15" s="84" t="s">
        <v>210</v>
      </c>
      <c r="AP15" s="84" t="s">
        <v>209</v>
      </c>
      <c r="AQ15" s="84" t="s">
        <v>100</v>
      </c>
      <c r="AR15" s="84" t="s">
        <v>102</v>
      </c>
      <c r="AS15" s="84" t="s">
        <v>103</v>
      </c>
      <c r="AT15" s="84" t="s">
        <v>104</v>
      </c>
      <c r="AU15" s="89"/>
      <c r="AV15" s="59" t="s">
        <v>48</v>
      </c>
      <c r="AW15" s="59" t="s">
        <v>50</v>
      </c>
      <c r="AX15" s="59" t="s">
        <v>68</v>
      </c>
      <c r="AY15" s="56" t="s">
        <v>52</v>
      </c>
      <c r="AZ15" s="59" t="s">
        <v>53</v>
      </c>
      <c r="BA15" s="47"/>
      <c r="BB15" s="58" t="s">
        <v>54</v>
      </c>
      <c r="BC15" s="57" t="s">
        <v>55</v>
      </c>
      <c r="BD15" s="56" t="s">
        <v>53</v>
      </c>
      <c r="BF15" s="65">
        <f>IF(AND(AD16&lt;&gt;"",AD16&gt;=25),1,0)</f>
        <v>0</v>
      </c>
      <c r="BG15" s="64">
        <f>IF(AND(AD16&gt;=22,AD16&lt;25),1,0)</f>
        <v>0</v>
      </c>
      <c r="BH15" s="64">
        <f>IF(AND(AD16&gt;=19,AD16&lt;22),1,0)</f>
        <v>0</v>
      </c>
      <c r="BI15" s="64">
        <f>IF(AND(AD16&gt;=16,AD16&lt;19),1,0)</f>
        <v>0</v>
      </c>
      <c r="BJ15" s="64">
        <f>IF(AND(AD16&gt;=13,AD16&lt;16),1,0)</f>
        <v>0</v>
      </c>
      <c r="BK15" s="64">
        <f>IF(AND(AD16&gt;=10,AD16&lt;13),1,0)</f>
        <v>0</v>
      </c>
      <c r="BL15" s="64">
        <f>IF(AND(AD16&gt;=7,AD16&lt;10),1,0)</f>
        <v>0</v>
      </c>
      <c r="BM15" s="64">
        <f>IF(AND(AD16&gt;=4,AD16&lt;7),1,0)</f>
        <v>0</v>
      </c>
      <c r="BN15" s="64">
        <f>IF(AND(AD16&gt;=2,AD16&lt;4),1,0)</f>
        <v>0</v>
      </c>
      <c r="BO15" s="64">
        <f>IF(AND(AD16&gt;=1,AD16&lt;2),1,0)</f>
        <v>0</v>
      </c>
      <c r="BP15" s="64">
        <f>IF(AND(AD16&gt;=0,AD16&lt;1),1,0)</f>
        <v>0</v>
      </c>
      <c r="BQ15" s="58">
        <f>IF(AD16&lt;0,1,0)</f>
        <v>0</v>
      </c>
    </row>
    <row r="16" spans="1:69" s="6" customFormat="1" ht="13.5" customHeight="1" x14ac:dyDescent="0.15">
      <c r="A16" s="13"/>
      <c r="B16" s="14"/>
      <c r="C16" s="12"/>
      <c r="D16" s="14"/>
      <c r="E16" s="12"/>
      <c r="F16" s="46"/>
      <c r="G16" s="44"/>
      <c r="H16" s="46"/>
      <c r="I16" s="44"/>
      <c r="J16" s="13"/>
      <c r="K16" s="70"/>
      <c r="L16" s="43" t="s">
        <v>93</v>
      </c>
      <c r="M16" s="26">
        <f>AS16</f>
        <v>0</v>
      </c>
      <c r="N16" s="52" t="s">
        <v>44</v>
      </c>
      <c r="O16" s="26">
        <f>AT16</f>
        <v>0</v>
      </c>
      <c r="P16" s="52" t="s">
        <v>46</v>
      </c>
      <c r="Q16" s="50"/>
      <c r="R16" s="83" t="s">
        <v>96</v>
      </c>
      <c r="S16" s="189"/>
      <c r="T16" s="48" t="s">
        <v>44</v>
      </c>
      <c r="U16" s="189"/>
      <c r="V16" s="38" t="s">
        <v>45</v>
      </c>
      <c r="W16" s="50"/>
      <c r="X16" s="83" t="s">
        <v>97</v>
      </c>
      <c r="Y16" s="189"/>
      <c r="Z16" s="48" t="s">
        <v>44</v>
      </c>
      <c r="AA16" s="189"/>
      <c r="AB16" s="38" t="s">
        <v>45</v>
      </c>
      <c r="AC16" s="41" t="s">
        <v>43</v>
      </c>
      <c r="AD16" s="48" t="str">
        <f>IF(J17="","",M16+S16+AY16+BC16)</f>
        <v/>
      </c>
      <c r="AE16" s="48" t="s">
        <v>44</v>
      </c>
      <c r="AF16" s="48" t="str">
        <f>IF(J17="","",BD16)</f>
        <v/>
      </c>
      <c r="AG16" s="38" t="s">
        <v>47</v>
      </c>
      <c r="AH16" s="425"/>
      <c r="AI16" s="354"/>
      <c r="AJ16" s="355"/>
      <c r="AK16" s="428"/>
      <c r="AL16" s="440"/>
      <c r="AN16" s="62">
        <f>IF(J17="",0,(DATEDIF(J17,$Q$2,"m")))</f>
        <v>0</v>
      </c>
      <c r="AO16" s="62" t="str">
        <f>IF(J17="","",DATEDIF(DATE(YEAR($Q$2),MONTH($Q$2)-1,DAY(J17)),$Q$2,"d"))</f>
        <v/>
      </c>
      <c r="AP16" s="62">
        <f>IF(DAY(J17)=1,0,(IF(AO16&gt;=15,1,0)))</f>
        <v>1</v>
      </c>
      <c r="AQ16" s="62">
        <f>IF(J17="",0,M17*12+O17)</f>
        <v>0</v>
      </c>
      <c r="AR16" s="62">
        <f>IF(J17="",0,AN16+AP16-AQ16)</f>
        <v>0</v>
      </c>
      <c r="AS16" s="62">
        <f>IF(J17="",0,INT(AR16/12))</f>
        <v>0</v>
      </c>
      <c r="AT16" s="62">
        <f>IF(J17="",0,AR16-AS16*12)</f>
        <v>0</v>
      </c>
      <c r="AU16" s="53"/>
      <c r="AV16" s="58">
        <f>Y16*12+AA16</f>
        <v>0</v>
      </c>
      <c r="AW16" s="60">
        <f>AV16/3</f>
        <v>0</v>
      </c>
      <c r="AX16" s="61">
        <f>ROUNDDOWN(AW16,0)</f>
        <v>0</v>
      </c>
      <c r="AY16" s="58">
        <f>INT(AX16/12)</f>
        <v>0</v>
      </c>
      <c r="AZ16" s="58">
        <f>AX16-AY16*12</f>
        <v>0</v>
      </c>
      <c r="BA16" s="53"/>
      <c r="BB16" s="62">
        <f>O16+U16+AZ16</f>
        <v>0</v>
      </c>
      <c r="BC16" s="62">
        <f>INT(BB16/12)</f>
        <v>0</v>
      </c>
      <c r="BD16" s="62">
        <f>BB16-BC16*12</f>
        <v>0</v>
      </c>
      <c r="BF16" s="64" t="s">
        <v>57</v>
      </c>
      <c r="BG16" s="64" t="s">
        <v>58</v>
      </c>
      <c r="BH16" s="64" t="s">
        <v>59</v>
      </c>
      <c r="BI16" s="64" t="s">
        <v>60</v>
      </c>
      <c r="BJ16" s="64" t="s">
        <v>61</v>
      </c>
      <c r="BK16" s="64" t="s">
        <v>62</v>
      </c>
      <c r="BL16" s="64" t="s">
        <v>63</v>
      </c>
      <c r="BM16" s="64" t="s">
        <v>64</v>
      </c>
      <c r="BN16" s="64" t="s">
        <v>65</v>
      </c>
      <c r="BO16" s="64" t="s">
        <v>66</v>
      </c>
      <c r="BP16" s="64" t="s">
        <v>67</v>
      </c>
      <c r="BQ16" s="62" t="s">
        <v>105</v>
      </c>
    </row>
    <row r="17" spans="1:69" s="6" customFormat="1" ht="10.5" customHeight="1" x14ac:dyDescent="0.15">
      <c r="A17" s="399"/>
      <c r="B17" s="401"/>
      <c r="C17" s="402"/>
      <c r="D17" s="405"/>
      <c r="E17" s="406"/>
      <c r="F17" s="409"/>
      <c r="G17" s="411" t="s">
        <v>41</v>
      </c>
      <c r="H17" s="409"/>
      <c r="I17" s="411" t="s">
        <v>41</v>
      </c>
      <c r="J17" s="413"/>
      <c r="K17" s="360" t="s">
        <v>92</v>
      </c>
      <c r="L17" s="366" t="s">
        <v>95</v>
      </c>
      <c r="M17" s="386"/>
      <c r="N17" s="388" t="s">
        <v>44</v>
      </c>
      <c r="O17" s="386"/>
      <c r="P17" s="358" t="s">
        <v>94</v>
      </c>
      <c r="Q17" s="360" t="s">
        <v>92</v>
      </c>
      <c r="R17" s="366" t="s">
        <v>95</v>
      </c>
      <c r="S17" s="386"/>
      <c r="T17" s="388" t="s">
        <v>44</v>
      </c>
      <c r="U17" s="386"/>
      <c r="V17" s="358" t="s">
        <v>94</v>
      </c>
      <c r="W17" s="360" t="s">
        <v>92</v>
      </c>
      <c r="X17" s="366" t="s">
        <v>95</v>
      </c>
      <c r="Y17" s="386"/>
      <c r="Z17" s="388" t="s">
        <v>44</v>
      </c>
      <c r="AA17" s="386"/>
      <c r="AB17" s="358" t="s">
        <v>94</v>
      </c>
      <c r="AC17" s="380"/>
      <c r="AD17" s="381"/>
      <c r="AE17" s="381"/>
      <c r="AF17" s="381"/>
      <c r="AG17" s="382"/>
      <c r="AH17" s="425"/>
      <c r="AI17" s="354"/>
      <c r="AJ17" s="355"/>
      <c r="AK17" s="428"/>
      <c r="AL17" s="440"/>
      <c r="AN17" s="82"/>
      <c r="AO17" s="82"/>
      <c r="AP17" s="82"/>
      <c r="AQ17" s="82"/>
      <c r="AR17" s="82"/>
      <c r="AS17" s="82"/>
      <c r="AT17" s="82"/>
      <c r="AU17" s="53"/>
      <c r="AV17" s="63"/>
      <c r="AW17" s="87"/>
      <c r="AX17" s="88"/>
      <c r="AY17" s="63"/>
      <c r="AZ17" s="63"/>
      <c r="BA17" s="53"/>
      <c r="BB17" s="82"/>
      <c r="BC17" s="82"/>
      <c r="BD17" s="82"/>
      <c r="BF17" s="86"/>
      <c r="BG17" s="86"/>
      <c r="BH17" s="86"/>
      <c r="BI17" s="86"/>
      <c r="BJ17" s="86"/>
      <c r="BK17" s="86"/>
      <c r="BL17" s="86"/>
      <c r="BM17" s="86"/>
      <c r="BN17" s="86"/>
      <c r="BO17" s="86"/>
      <c r="BP17" s="86"/>
      <c r="BQ17" s="86"/>
    </row>
    <row r="18" spans="1:69" s="6" customFormat="1" ht="10.5" customHeight="1" x14ac:dyDescent="0.15">
      <c r="A18" s="400"/>
      <c r="B18" s="403"/>
      <c r="C18" s="404"/>
      <c r="D18" s="407"/>
      <c r="E18" s="408"/>
      <c r="F18" s="410"/>
      <c r="G18" s="412"/>
      <c r="H18" s="410"/>
      <c r="I18" s="412"/>
      <c r="J18" s="414"/>
      <c r="K18" s="361"/>
      <c r="L18" s="367"/>
      <c r="M18" s="387"/>
      <c r="N18" s="389"/>
      <c r="O18" s="387"/>
      <c r="P18" s="359"/>
      <c r="Q18" s="361"/>
      <c r="R18" s="367"/>
      <c r="S18" s="387"/>
      <c r="T18" s="389"/>
      <c r="U18" s="387"/>
      <c r="V18" s="359"/>
      <c r="W18" s="361"/>
      <c r="X18" s="367"/>
      <c r="Y18" s="387"/>
      <c r="Z18" s="389"/>
      <c r="AA18" s="387"/>
      <c r="AB18" s="359"/>
      <c r="AC18" s="383"/>
      <c r="AD18" s="384"/>
      <c r="AE18" s="384"/>
      <c r="AF18" s="384"/>
      <c r="AG18" s="385"/>
      <c r="AH18" s="426"/>
      <c r="AI18" s="356"/>
      <c r="AJ18" s="357"/>
      <c r="AK18" s="429"/>
      <c r="AL18" s="441"/>
      <c r="AN18" s="82"/>
      <c r="AO18" s="82"/>
      <c r="AP18" s="82"/>
      <c r="AQ18" s="82"/>
      <c r="AR18" s="82"/>
      <c r="AS18" s="82"/>
      <c r="AT18" s="82"/>
      <c r="AU18" s="53"/>
      <c r="AV18" s="82"/>
      <c r="AW18" s="82"/>
      <c r="AX18" s="82"/>
      <c r="AY18" s="82"/>
      <c r="AZ18" s="82"/>
      <c r="BA18" s="53"/>
      <c r="BB18" s="82"/>
      <c r="BC18" s="82"/>
      <c r="BD18" s="82"/>
      <c r="BF18" s="86"/>
      <c r="BG18" s="86"/>
      <c r="BH18" s="86"/>
      <c r="BI18" s="86"/>
      <c r="BJ18" s="86"/>
      <c r="BK18" s="86"/>
      <c r="BL18" s="86"/>
      <c r="BM18" s="86"/>
      <c r="BN18" s="86"/>
      <c r="BO18" s="86"/>
      <c r="BP18" s="86"/>
    </row>
    <row r="19" spans="1:69" s="3" customFormat="1" ht="13.5" customHeight="1" x14ac:dyDescent="0.15">
      <c r="A19" s="17"/>
      <c r="B19" s="18"/>
      <c r="C19" s="19"/>
      <c r="D19" s="25"/>
      <c r="E19" s="19"/>
      <c r="F19" s="45"/>
      <c r="G19" s="19"/>
      <c r="H19" s="45"/>
      <c r="I19" s="19"/>
      <c r="J19" s="17"/>
      <c r="K19" s="18"/>
      <c r="L19" s="47"/>
      <c r="M19" s="47"/>
      <c r="N19" s="47"/>
      <c r="O19" s="51"/>
      <c r="P19" s="47"/>
      <c r="Q19" s="93" t="s">
        <v>13</v>
      </c>
      <c r="R19" s="94"/>
      <c r="S19" s="347"/>
      <c r="T19" s="348"/>
      <c r="U19" s="348"/>
      <c r="V19" s="349"/>
      <c r="W19" s="93" t="s">
        <v>13</v>
      </c>
      <c r="X19" s="94"/>
      <c r="Y19" s="347"/>
      <c r="Z19" s="348"/>
      <c r="AA19" s="348"/>
      <c r="AB19" s="349"/>
      <c r="AC19" s="4"/>
      <c r="AD19" s="4"/>
      <c r="AE19" s="4"/>
      <c r="AF19" s="4"/>
      <c r="AG19" s="20"/>
      <c r="AH19" s="424" t="str">
        <f t="shared" ref="AH19" si="2">IF(OR(J21="",AK19="兼務中",AL19="休職中"),"",HLOOKUP(1,BF19:BQ20,2,FALSE))</f>
        <v/>
      </c>
      <c r="AI19" s="352"/>
      <c r="AJ19" s="353"/>
      <c r="AK19" s="427"/>
      <c r="AL19" s="439"/>
      <c r="AN19" s="84" t="s">
        <v>101</v>
      </c>
      <c r="AO19" s="84" t="s">
        <v>210</v>
      </c>
      <c r="AP19" s="84" t="s">
        <v>209</v>
      </c>
      <c r="AQ19" s="84" t="s">
        <v>100</v>
      </c>
      <c r="AR19" s="84" t="s">
        <v>102</v>
      </c>
      <c r="AS19" s="84" t="s">
        <v>103</v>
      </c>
      <c r="AT19" s="84" t="s">
        <v>104</v>
      </c>
      <c r="AU19" s="89"/>
      <c r="AV19" s="59" t="s">
        <v>48</v>
      </c>
      <c r="AW19" s="59" t="s">
        <v>50</v>
      </c>
      <c r="AX19" s="59" t="s">
        <v>68</v>
      </c>
      <c r="AY19" s="56" t="s">
        <v>52</v>
      </c>
      <c r="AZ19" s="59" t="s">
        <v>53</v>
      </c>
      <c r="BA19" s="47"/>
      <c r="BB19" s="58" t="s">
        <v>54</v>
      </c>
      <c r="BC19" s="57" t="s">
        <v>55</v>
      </c>
      <c r="BD19" s="56" t="s">
        <v>53</v>
      </c>
      <c r="BF19" s="65">
        <f>IF(AND(AD20&lt;&gt;"",AD20&gt;=25),1,0)</f>
        <v>0</v>
      </c>
      <c r="BG19" s="64">
        <f>IF(AND(AD20&gt;=22,AD20&lt;25),1,0)</f>
        <v>0</v>
      </c>
      <c r="BH19" s="64">
        <f>IF(AND(AD20&gt;=19,AD20&lt;22),1,0)</f>
        <v>0</v>
      </c>
      <c r="BI19" s="64">
        <f>IF(AND(AD20&gt;=16,AD20&lt;19),1,0)</f>
        <v>0</v>
      </c>
      <c r="BJ19" s="64">
        <f>IF(AND(AD20&gt;=13,AD20&lt;16),1,0)</f>
        <v>0</v>
      </c>
      <c r="BK19" s="64">
        <f>IF(AND(AD20&gt;=10,AD20&lt;13),1,0)</f>
        <v>0</v>
      </c>
      <c r="BL19" s="64">
        <f>IF(AND(AD20&gt;=7,AD20&lt;10),1,0)</f>
        <v>0</v>
      </c>
      <c r="BM19" s="64">
        <f>IF(AND(AD20&gt;=4,AD20&lt;7),1,0)</f>
        <v>0</v>
      </c>
      <c r="BN19" s="64">
        <f>IF(AND(AD20&gt;=2,AD20&lt;4),1,0)</f>
        <v>0</v>
      </c>
      <c r="BO19" s="64">
        <f>IF(AND(AD20&gt;=1,AD20&lt;2),1,0)</f>
        <v>0</v>
      </c>
      <c r="BP19" s="64">
        <f>IF(AND(AD20&gt;=0,AD20&lt;1),1,0)</f>
        <v>0</v>
      </c>
      <c r="BQ19" s="58">
        <f>IF(AD20&lt;0,1,0)</f>
        <v>0</v>
      </c>
    </row>
    <row r="20" spans="1:69" s="6" customFormat="1" ht="13.5" customHeight="1" x14ac:dyDescent="0.15">
      <c r="A20" s="13"/>
      <c r="B20" s="14"/>
      <c r="C20" s="12"/>
      <c r="D20" s="14"/>
      <c r="E20" s="12"/>
      <c r="F20" s="46"/>
      <c r="G20" s="44"/>
      <c r="H20" s="46"/>
      <c r="I20" s="44"/>
      <c r="J20" s="13"/>
      <c r="K20" s="70"/>
      <c r="L20" s="43" t="s">
        <v>93</v>
      </c>
      <c r="M20" s="26">
        <f>AS20</f>
        <v>0</v>
      </c>
      <c r="N20" s="52" t="s">
        <v>44</v>
      </c>
      <c r="O20" s="26">
        <f>AT20</f>
        <v>0</v>
      </c>
      <c r="P20" s="52" t="s">
        <v>46</v>
      </c>
      <c r="Q20" s="50"/>
      <c r="R20" s="83" t="s">
        <v>96</v>
      </c>
      <c r="S20" s="189"/>
      <c r="T20" s="48" t="s">
        <v>44</v>
      </c>
      <c r="U20" s="189"/>
      <c r="V20" s="38" t="s">
        <v>45</v>
      </c>
      <c r="W20" s="50"/>
      <c r="X20" s="83" t="s">
        <v>97</v>
      </c>
      <c r="Y20" s="189"/>
      <c r="Z20" s="48" t="s">
        <v>44</v>
      </c>
      <c r="AA20" s="189"/>
      <c r="AB20" s="38" t="s">
        <v>45</v>
      </c>
      <c r="AC20" s="41" t="s">
        <v>43</v>
      </c>
      <c r="AD20" s="48" t="str">
        <f>IF(J21="","",M20+S20+AY20+BC20)</f>
        <v/>
      </c>
      <c r="AE20" s="48" t="s">
        <v>44</v>
      </c>
      <c r="AF20" s="48" t="str">
        <f>IF(J21="","",BD20)</f>
        <v/>
      </c>
      <c r="AG20" s="38" t="s">
        <v>47</v>
      </c>
      <c r="AH20" s="425"/>
      <c r="AI20" s="354"/>
      <c r="AJ20" s="355"/>
      <c r="AK20" s="428"/>
      <c r="AL20" s="440"/>
      <c r="AN20" s="62">
        <f>IF(J21="",0,(DATEDIF(J21,$Q$2,"m")))</f>
        <v>0</v>
      </c>
      <c r="AO20" s="62" t="str">
        <f>IF(J21="","",DATEDIF(DATE(YEAR($Q$2),MONTH($Q$2)-1,DAY(J21)),$Q$2,"d"))</f>
        <v/>
      </c>
      <c r="AP20" s="62">
        <f>IF(DAY(J21)=1,0,(IF(AO20&gt;=15,1,0)))</f>
        <v>1</v>
      </c>
      <c r="AQ20" s="62">
        <f>IF(J21="",0,M21*12+O21)</f>
        <v>0</v>
      </c>
      <c r="AR20" s="62">
        <f>IF(J21="",0,AN20+AP20-AQ20)</f>
        <v>0</v>
      </c>
      <c r="AS20" s="62">
        <f>IF(J21="",0,INT(AR20/12))</f>
        <v>0</v>
      </c>
      <c r="AT20" s="62">
        <f>IF(J21="",0,AR20-AS20*12)</f>
        <v>0</v>
      </c>
      <c r="AU20" s="53"/>
      <c r="AV20" s="58">
        <f>Y20*12+AA20</f>
        <v>0</v>
      </c>
      <c r="AW20" s="60">
        <f>AV20/3</f>
        <v>0</v>
      </c>
      <c r="AX20" s="61">
        <f>ROUNDDOWN(AW20,0)</f>
        <v>0</v>
      </c>
      <c r="AY20" s="58">
        <f>INT(AX20/12)</f>
        <v>0</v>
      </c>
      <c r="AZ20" s="58">
        <f>AX20-AY20*12</f>
        <v>0</v>
      </c>
      <c r="BA20" s="53"/>
      <c r="BB20" s="62">
        <f>O20+U20+AZ20</f>
        <v>0</v>
      </c>
      <c r="BC20" s="62">
        <f>INT(BB20/12)</f>
        <v>0</v>
      </c>
      <c r="BD20" s="62">
        <f>BB20-BC20*12</f>
        <v>0</v>
      </c>
      <c r="BF20" s="64" t="s">
        <v>57</v>
      </c>
      <c r="BG20" s="64" t="s">
        <v>58</v>
      </c>
      <c r="BH20" s="64" t="s">
        <v>59</v>
      </c>
      <c r="BI20" s="64" t="s">
        <v>60</v>
      </c>
      <c r="BJ20" s="64" t="s">
        <v>61</v>
      </c>
      <c r="BK20" s="64" t="s">
        <v>62</v>
      </c>
      <c r="BL20" s="64" t="s">
        <v>63</v>
      </c>
      <c r="BM20" s="64" t="s">
        <v>64</v>
      </c>
      <c r="BN20" s="64" t="s">
        <v>65</v>
      </c>
      <c r="BO20" s="64" t="s">
        <v>66</v>
      </c>
      <c r="BP20" s="64" t="s">
        <v>67</v>
      </c>
      <c r="BQ20" s="62" t="s">
        <v>105</v>
      </c>
    </row>
    <row r="21" spans="1:69" s="6" customFormat="1" ht="10.5" customHeight="1" x14ac:dyDescent="0.15">
      <c r="A21" s="399"/>
      <c r="B21" s="401"/>
      <c r="C21" s="402"/>
      <c r="D21" s="405"/>
      <c r="E21" s="406"/>
      <c r="F21" s="409"/>
      <c r="G21" s="411" t="s">
        <v>41</v>
      </c>
      <c r="H21" s="409"/>
      <c r="I21" s="411" t="s">
        <v>41</v>
      </c>
      <c r="J21" s="413"/>
      <c r="K21" s="360" t="s">
        <v>92</v>
      </c>
      <c r="L21" s="366" t="s">
        <v>95</v>
      </c>
      <c r="M21" s="386"/>
      <c r="N21" s="388" t="s">
        <v>44</v>
      </c>
      <c r="O21" s="386"/>
      <c r="P21" s="358" t="s">
        <v>94</v>
      </c>
      <c r="Q21" s="360" t="s">
        <v>92</v>
      </c>
      <c r="R21" s="366" t="s">
        <v>95</v>
      </c>
      <c r="S21" s="386"/>
      <c r="T21" s="388" t="s">
        <v>44</v>
      </c>
      <c r="U21" s="386"/>
      <c r="V21" s="358" t="s">
        <v>94</v>
      </c>
      <c r="W21" s="360" t="s">
        <v>92</v>
      </c>
      <c r="X21" s="366" t="s">
        <v>95</v>
      </c>
      <c r="Y21" s="386"/>
      <c r="Z21" s="388" t="s">
        <v>44</v>
      </c>
      <c r="AA21" s="386"/>
      <c r="AB21" s="358" t="s">
        <v>94</v>
      </c>
      <c r="AC21" s="380"/>
      <c r="AD21" s="381"/>
      <c r="AE21" s="381"/>
      <c r="AF21" s="381"/>
      <c r="AG21" s="382"/>
      <c r="AH21" s="425"/>
      <c r="AI21" s="354"/>
      <c r="AJ21" s="355"/>
      <c r="AK21" s="428"/>
      <c r="AL21" s="440"/>
      <c r="AN21" s="82"/>
      <c r="AO21" s="82"/>
      <c r="AP21" s="82"/>
      <c r="AQ21" s="82"/>
      <c r="AR21" s="82"/>
      <c r="AS21" s="82"/>
      <c r="AT21" s="82"/>
      <c r="AU21" s="53"/>
      <c r="AV21" s="63"/>
      <c r="AW21" s="87"/>
      <c r="AX21" s="88"/>
      <c r="AY21" s="63"/>
      <c r="AZ21" s="63"/>
      <c r="BA21" s="53"/>
      <c r="BB21" s="82"/>
      <c r="BC21" s="82"/>
      <c r="BD21" s="82"/>
      <c r="BF21" s="86"/>
      <c r="BG21" s="86"/>
      <c r="BH21" s="86"/>
      <c r="BI21" s="86"/>
      <c r="BJ21" s="86"/>
      <c r="BK21" s="86"/>
      <c r="BL21" s="86"/>
      <c r="BM21" s="86"/>
      <c r="BN21" s="86"/>
      <c r="BO21" s="86"/>
      <c r="BP21" s="86"/>
      <c r="BQ21" s="86"/>
    </row>
    <row r="22" spans="1:69" s="6" customFormat="1" ht="10.5" customHeight="1" x14ac:dyDescent="0.15">
      <c r="A22" s="400"/>
      <c r="B22" s="403"/>
      <c r="C22" s="404"/>
      <c r="D22" s="407"/>
      <c r="E22" s="408"/>
      <c r="F22" s="410"/>
      <c r="G22" s="412"/>
      <c r="H22" s="410"/>
      <c r="I22" s="412"/>
      <c r="J22" s="414"/>
      <c r="K22" s="361"/>
      <c r="L22" s="367"/>
      <c r="M22" s="387"/>
      <c r="N22" s="389"/>
      <c r="O22" s="387"/>
      <c r="P22" s="359"/>
      <c r="Q22" s="361"/>
      <c r="R22" s="367"/>
      <c r="S22" s="387"/>
      <c r="T22" s="389"/>
      <c r="U22" s="387"/>
      <c r="V22" s="359"/>
      <c r="W22" s="361"/>
      <c r="X22" s="367"/>
      <c r="Y22" s="387"/>
      <c r="Z22" s="389"/>
      <c r="AA22" s="387"/>
      <c r="AB22" s="359"/>
      <c r="AC22" s="383"/>
      <c r="AD22" s="384"/>
      <c r="AE22" s="384"/>
      <c r="AF22" s="384"/>
      <c r="AG22" s="385"/>
      <c r="AH22" s="426"/>
      <c r="AI22" s="356"/>
      <c r="AJ22" s="357"/>
      <c r="AK22" s="429"/>
      <c r="AL22" s="441"/>
      <c r="AN22" s="82"/>
      <c r="AO22" s="82"/>
      <c r="AP22" s="82"/>
      <c r="AQ22" s="82"/>
      <c r="AR22" s="82"/>
      <c r="AS22" s="82"/>
      <c r="AT22" s="82"/>
      <c r="AU22" s="53"/>
      <c r="AV22" s="82"/>
      <c r="AW22" s="82"/>
      <c r="AX22" s="82"/>
      <c r="AY22" s="82"/>
      <c r="AZ22" s="82"/>
      <c r="BA22" s="53"/>
      <c r="BB22" s="82"/>
      <c r="BC22" s="82"/>
      <c r="BD22" s="82"/>
      <c r="BF22" s="86"/>
      <c r="BG22" s="86"/>
      <c r="BH22" s="86"/>
      <c r="BI22" s="86"/>
      <c r="BJ22" s="86"/>
      <c r="BK22" s="86"/>
      <c r="BL22" s="86"/>
      <c r="BM22" s="86"/>
      <c r="BN22" s="86"/>
      <c r="BO22" s="86"/>
      <c r="BP22" s="86"/>
    </row>
    <row r="23" spans="1:69" s="3" customFormat="1" ht="13.5" customHeight="1" x14ac:dyDescent="0.15">
      <c r="A23" s="17"/>
      <c r="B23" s="18"/>
      <c r="C23" s="19"/>
      <c r="D23" s="25"/>
      <c r="E23" s="19"/>
      <c r="F23" s="45"/>
      <c r="G23" s="19"/>
      <c r="H23" s="45"/>
      <c r="I23" s="19"/>
      <c r="J23" s="17"/>
      <c r="K23" s="18"/>
      <c r="L23" s="47"/>
      <c r="M23" s="47"/>
      <c r="N23" s="47"/>
      <c r="O23" s="51"/>
      <c r="P23" s="47"/>
      <c r="Q23" s="93" t="s">
        <v>13</v>
      </c>
      <c r="R23" s="94"/>
      <c r="S23" s="347"/>
      <c r="T23" s="348"/>
      <c r="U23" s="348"/>
      <c r="V23" s="349"/>
      <c r="W23" s="93" t="s">
        <v>13</v>
      </c>
      <c r="X23" s="94"/>
      <c r="Y23" s="347"/>
      <c r="Z23" s="348"/>
      <c r="AA23" s="348"/>
      <c r="AB23" s="349"/>
      <c r="AC23" s="4"/>
      <c r="AD23" s="4"/>
      <c r="AE23" s="4"/>
      <c r="AF23" s="4"/>
      <c r="AG23" s="20"/>
      <c r="AH23" s="424" t="str">
        <f t="shared" ref="AH23" si="3">IF(OR(J25="",AK23="兼務中",AL23="休職中"),"",HLOOKUP(1,BF23:BQ24,2,FALSE))</f>
        <v/>
      </c>
      <c r="AI23" s="352"/>
      <c r="AJ23" s="353"/>
      <c r="AK23" s="427"/>
      <c r="AL23" s="439"/>
      <c r="AN23" s="84" t="s">
        <v>101</v>
      </c>
      <c r="AO23" s="84" t="s">
        <v>210</v>
      </c>
      <c r="AP23" s="84" t="s">
        <v>209</v>
      </c>
      <c r="AQ23" s="84" t="s">
        <v>100</v>
      </c>
      <c r="AR23" s="84" t="s">
        <v>102</v>
      </c>
      <c r="AS23" s="84" t="s">
        <v>103</v>
      </c>
      <c r="AT23" s="84" t="s">
        <v>104</v>
      </c>
      <c r="AU23" s="89"/>
      <c r="AV23" s="59" t="s">
        <v>48</v>
      </c>
      <c r="AW23" s="59" t="s">
        <v>50</v>
      </c>
      <c r="AX23" s="59" t="s">
        <v>68</v>
      </c>
      <c r="AY23" s="56" t="s">
        <v>52</v>
      </c>
      <c r="AZ23" s="59" t="s">
        <v>53</v>
      </c>
      <c r="BA23" s="47"/>
      <c r="BB23" s="58" t="s">
        <v>54</v>
      </c>
      <c r="BC23" s="57" t="s">
        <v>55</v>
      </c>
      <c r="BD23" s="56" t="s">
        <v>53</v>
      </c>
      <c r="BF23" s="65">
        <f>IF(AND(AD24&lt;&gt;"",AD24&gt;=25),1,0)</f>
        <v>0</v>
      </c>
      <c r="BG23" s="64">
        <f>IF(AND(AD24&gt;=22,AD24&lt;25),1,0)</f>
        <v>0</v>
      </c>
      <c r="BH23" s="64">
        <f>IF(AND(AD24&gt;=19,AD24&lt;22),1,0)</f>
        <v>0</v>
      </c>
      <c r="BI23" s="64">
        <f>IF(AND(AD24&gt;=16,AD24&lt;19),1,0)</f>
        <v>0</v>
      </c>
      <c r="BJ23" s="64">
        <f>IF(AND(AD24&gt;=13,AD24&lt;16),1,0)</f>
        <v>0</v>
      </c>
      <c r="BK23" s="64">
        <f>IF(AND(AD24&gt;=10,AD24&lt;13),1,0)</f>
        <v>0</v>
      </c>
      <c r="BL23" s="64">
        <f>IF(AND(AD24&gt;=7,AD24&lt;10),1,0)</f>
        <v>0</v>
      </c>
      <c r="BM23" s="64">
        <f>IF(AND(AD24&gt;=4,AD24&lt;7),1,0)</f>
        <v>0</v>
      </c>
      <c r="BN23" s="64">
        <f>IF(AND(AD24&gt;=2,AD24&lt;4),1,0)</f>
        <v>0</v>
      </c>
      <c r="BO23" s="64">
        <f>IF(AND(AD24&gt;=1,AD24&lt;2),1,0)</f>
        <v>0</v>
      </c>
      <c r="BP23" s="64">
        <f>IF(AND(AD24&gt;=0,AD24&lt;1),1,0)</f>
        <v>0</v>
      </c>
      <c r="BQ23" s="58">
        <f>IF(AD24&lt;0,1,0)</f>
        <v>0</v>
      </c>
    </row>
    <row r="24" spans="1:69" s="6" customFormat="1" ht="13.5" customHeight="1" x14ac:dyDescent="0.15">
      <c r="A24" s="13"/>
      <c r="B24" s="14"/>
      <c r="C24" s="12"/>
      <c r="D24" s="14"/>
      <c r="E24" s="12"/>
      <c r="F24" s="46"/>
      <c r="G24" s="44"/>
      <c r="H24" s="46"/>
      <c r="I24" s="44"/>
      <c r="J24" s="13"/>
      <c r="K24" s="70"/>
      <c r="L24" s="43" t="s">
        <v>93</v>
      </c>
      <c r="M24" s="26">
        <f>AS24</f>
        <v>0</v>
      </c>
      <c r="N24" s="52" t="s">
        <v>44</v>
      </c>
      <c r="O24" s="26">
        <f>AT24</f>
        <v>0</v>
      </c>
      <c r="P24" s="52" t="s">
        <v>46</v>
      </c>
      <c r="Q24" s="50"/>
      <c r="R24" s="83" t="s">
        <v>96</v>
      </c>
      <c r="S24" s="189"/>
      <c r="T24" s="48" t="s">
        <v>44</v>
      </c>
      <c r="U24" s="189"/>
      <c r="V24" s="38" t="s">
        <v>45</v>
      </c>
      <c r="W24" s="50"/>
      <c r="X24" s="83" t="s">
        <v>97</v>
      </c>
      <c r="Y24" s="189"/>
      <c r="Z24" s="48" t="s">
        <v>44</v>
      </c>
      <c r="AA24" s="189"/>
      <c r="AB24" s="38" t="s">
        <v>45</v>
      </c>
      <c r="AC24" s="41" t="s">
        <v>43</v>
      </c>
      <c r="AD24" s="48" t="str">
        <f>IF(J25="","",M24+S24+AY24+BC24)</f>
        <v/>
      </c>
      <c r="AE24" s="48" t="s">
        <v>44</v>
      </c>
      <c r="AF24" s="48" t="str">
        <f>IF(J25="","",BD24)</f>
        <v/>
      </c>
      <c r="AG24" s="38" t="s">
        <v>47</v>
      </c>
      <c r="AH24" s="425"/>
      <c r="AI24" s="354"/>
      <c r="AJ24" s="355"/>
      <c r="AK24" s="428"/>
      <c r="AL24" s="440"/>
      <c r="AN24" s="62">
        <f>IF(J25="",0,(DATEDIF(J25,$Q$2,"m")))</f>
        <v>0</v>
      </c>
      <c r="AO24" s="62" t="str">
        <f>IF(J25="","",DATEDIF(DATE(YEAR($Q$2),MONTH($Q$2)-1,DAY(J25)),$Q$2,"d"))</f>
        <v/>
      </c>
      <c r="AP24" s="62">
        <f>IF(DAY(J25)=1,0,(IF(AO24&gt;=15,1,0)))</f>
        <v>1</v>
      </c>
      <c r="AQ24" s="62">
        <f>IF(J25="",0,M25*12+O25)</f>
        <v>0</v>
      </c>
      <c r="AR24" s="62">
        <f>IF(J25="",0,AN24+AP24-AQ24)</f>
        <v>0</v>
      </c>
      <c r="AS24" s="62">
        <f>IF(J25="",0,INT(AR24/12))</f>
        <v>0</v>
      </c>
      <c r="AT24" s="62">
        <f>IF(J25="",0,AR24-AS24*12)</f>
        <v>0</v>
      </c>
      <c r="AU24" s="53"/>
      <c r="AV24" s="58">
        <f>Y24*12+AA24</f>
        <v>0</v>
      </c>
      <c r="AW24" s="60">
        <f>AV24/3</f>
        <v>0</v>
      </c>
      <c r="AX24" s="61">
        <f>ROUNDDOWN(AW24,0)</f>
        <v>0</v>
      </c>
      <c r="AY24" s="58">
        <f>INT(AX24/12)</f>
        <v>0</v>
      </c>
      <c r="AZ24" s="58">
        <f>AX24-AY24*12</f>
        <v>0</v>
      </c>
      <c r="BA24" s="53"/>
      <c r="BB24" s="62">
        <f>O24+U24+AZ24</f>
        <v>0</v>
      </c>
      <c r="BC24" s="62">
        <f>INT(BB24/12)</f>
        <v>0</v>
      </c>
      <c r="BD24" s="62">
        <f>BB24-BC24*12</f>
        <v>0</v>
      </c>
      <c r="BF24" s="64" t="s">
        <v>57</v>
      </c>
      <c r="BG24" s="64" t="s">
        <v>58</v>
      </c>
      <c r="BH24" s="64" t="s">
        <v>59</v>
      </c>
      <c r="BI24" s="64" t="s">
        <v>60</v>
      </c>
      <c r="BJ24" s="64" t="s">
        <v>61</v>
      </c>
      <c r="BK24" s="64" t="s">
        <v>62</v>
      </c>
      <c r="BL24" s="64" t="s">
        <v>63</v>
      </c>
      <c r="BM24" s="64" t="s">
        <v>64</v>
      </c>
      <c r="BN24" s="64" t="s">
        <v>65</v>
      </c>
      <c r="BO24" s="64" t="s">
        <v>66</v>
      </c>
      <c r="BP24" s="64" t="s">
        <v>67</v>
      </c>
      <c r="BQ24" s="62" t="s">
        <v>105</v>
      </c>
    </row>
    <row r="25" spans="1:69" s="6" customFormat="1" ht="10.5" customHeight="1" x14ac:dyDescent="0.15">
      <c r="A25" s="399"/>
      <c r="B25" s="401"/>
      <c r="C25" s="402"/>
      <c r="D25" s="405"/>
      <c r="E25" s="406"/>
      <c r="F25" s="409"/>
      <c r="G25" s="411" t="s">
        <v>41</v>
      </c>
      <c r="H25" s="409"/>
      <c r="I25" s="411" t="s">
        <v>41</v>
      </c>
      <c r="J25" s="413"/>
      <c r="K25" s="360" t="s">
        <v>92</v>
      </c>
      <c r="L25" s="366" t="s">
        <v>95</v>
      </c>
      <c r="M25" s="386"/>
      <c r="N25" s="388" t="s">
        <v>44</v>
      </c>
      <c r="O25" s="386"/>
      <c r="P25" s="358" t="s">
        <v>94</v>
      </c>
      <c r="Q25" s="360" t="s">
        <v>92</v>
      </c>
      <c r="R25" s="366" t="s">
        <v>95</v>
      </c>
      <c r="S25" s="386"/>
      <c r="T25" s="388" t="s">
        <v>44</v>
      </c>
      <c r="U25" s="386"/>
      <c r="V25" s="358" t="s">
        <v>94</v>
      </c>
      <c r="W25" s="360" t="s">
        <v>92</v>
      </c>
      <c r="X25" s="366" t="s">
        <v>95</v>
      </c>
      <c r="Y25" s="386"/>
      <c r="Z25" s="388" t="s">
        <v>44</v>
      </c>
      <c r="AA25" s="386"/>
      <c r="AB25" s="358" t="s">
        <v>94</v>
      </c>
      <c r="AC25" s="380"/>
      <c r="AD25" s="381"/>
      <c r="AE25" s="381"/>
      <c r="AF25" s="381"/>
      <c r="AG25" s="382"/>
      <c r="AH25" s="425"/>
      <c r="AI25" s="354"/>
      <c r="AJ25" s="355"/>
      <c r="AK25" s="428"/>
      <c r="AL25" s="440"/>
      <c r="AN25" s="82"/>
      <c r="AO25" s="82"/>
      <c r="AP25" s="82"/>
      <c r="AQ25" s="82"/>
      <c r="AR25" s="82"/>
      <c r="AS25" s="82"/>
      <c r="AT25" s="82"/>
      <c r="AU25" s="53"/>
      <c r="AV25" s="63"/>
      <c r="AW25" s="87"/>
      <c r="AX25" s="88"/>
      <c r="AY25" s="63"/>
      <c r="AZ25" s="63"/>
      <c r="BA25" s="53"/>
      <c r="BB25" s="82"/>
      <c r="BC25" s="82"/>
      <c r="BD25" s="82"/>
      <c r="BF25" s="86"/>
      <c r="BG25" s="86"/>
      <c r="BH25" s="86"/>
      <c r="BI25" s="86"/>
      <c r="BJ25" s="86"/>
      <c r="BK25" s="86"/>
      <c r="BL25" s="86"/>
      <c r="BM25" s="86"/>
      <c r="BN25" s="86"/>
      <c r="BO25" s="86"/>
      <c r="BP25" s="86"/>
      <c r="BQ25" s="86"/>
    </row>
    <row r="26" spans="1:69" s="6" customFormat="1" ht="10.5" customHeight="1" x14ac:dyDescent="0.15">
      <c r="A26" s="400"/>
      <c r="B26" s="403"/>
      <c r="C26" s="404"/>
      <c r="D26" s="407"/>
      <c r="E26" s="408"/>
      <c r="F26" s="410"/>
      <c r="G26" s="412"/>
      <c r="H26" s="410"/>
      <c r="I26" s="412"/>
      <c r="J26" s="414"/>
      <c r="K26" s="361"/>
      <c r="L26" s="367"/>
      <c r="M26" s="387"/>
      <c r="N26" s="389"/>
      <c r="O26" s="387"/>
      <c r="P26" s="359"/>
      <c r="Q26" s="361"/>
      <c r="R26" s="367"/>
      <c r="S26" s="387"/>
      <c r="T26" s="389"/>
      <c r="U26" s="387"/>
      <c r="V26" s="359"/>
      <c r="W26" s="361"/>
      <c r="X26" s="367"/>
      <c r="Y26" s="387"/>
      <c r="Z26" s="389"/>
      <c r="AA26" s="387"/>
      <c r="AB26" s="359"/>
      <c r="AC26" s="383"/>
      <c r="AD26" s="384"/>
      <c r="AE26" s="384"/>
      <c r="AF26" s="384"/>
      <c r="AG26" s="385"/>
      <c r="AH26" s="426"/>
      <c r="AI26" s="356"/>
      <c r="AJ26" s="357"/>
      <c r="AK26" s="429"/>
      <c r="AL26" s="441"/>
      <c r="AN26" s="82"/>
      <c r="AO26" s="82"/>
      <c r="AP26" s="82"/>
      <c r="AQ26" s="82"/>
      <c r="AR26" s="82"/>
      <c r="AS26" s="82"/>
      <c r="AT26" s="82"/>
      <c r="AU26" s="53"/>
      <c r="AV26" s="82"/>
      <c r="AW26" s="82"/>
      <c r="AX26" s="82"/>
      <c r="AY26" s="82"/>
      <c r="AZ26" s="82"/>
      <c r="BA26" s="53"/>
      <c r="BB26" s="82"/>
      <c r="BC26" s="82"/>
      <c r="BD26" s="82"/>
      <c r="BF26" s="86"/>
      <c r="BG26" s="86"/>
      <c r="BH26" s="86"/>
      <c r="BI26" s="86"/>
      <c r="BJ26" s="86"/>
      <c r="BK26" s="86"/>
      <c r="BL26" s="86"/>
      <c r="BM26" s="86"/>
      <c r="BN26" s="86"/>
      <c r="BO26" s="86"/>
      <c r="BP26" s="86"/>
    </row>
    <row r="27" spans="1:69" s="3" customFormat="1" ht="13.5" customHeight="1" x14ac:dyDescent="0.15">
      <c r="A27" s="17"/>
      <c r="B27" s="18"/>
      <c r="C27" s="19"/>
      <c r="D27" s="25"/>
      <c r="E27" s="19"/>
      <c r="F27" s="45"/>
      <c r="G27" s="19"/>
      <c r="H27" s="45"/>
      <c r="I27" s="19"/>
      <c r="J27" s="17"/>
      <c r="K27" s="18"/>
      <c r="L27" s="47"/>
      <c r="M27" s="47"/>
      <c r="N27" s="47"/>
      <c r="O27" s="51"/>
      <c r="P27" s="47"/>
      <c r="Q27" s="93" t="s">
        <v>13</v>
      </c>
      <c r="R27" s="94"/>
      <c r="S27" s="347"/>
      <c r="T27" s="348"/>
      <c r="U27" s="348"/>
      <c r="V27" s="349"/>
      <c r="W27" s="93" t="s">
        <v>13</v>
      </c>
      <c r="X27" s="94"/>
      <c r="Y27" s="347"/>
      <c r="Z27" s="348"/>
      <c r="AA27" s="348"/>
      <c r="AB27" s="349"/>
      <c r="AC27" s="4"/>
      <c r="AD27" s="4"/>
      <c r="AE27" s="4"/>
      <c r="AF27" s="4"/>
      <c r="AG27" s="20"/>
      <c r="AH27" s="424" t="str">
        <f t="shared" ref="AH27" si="4">IF(OR(J29="",AK27="兼務中",AL27="休職中"),"",HLOOKUP(1,BF27:BQ28,2,FALSE))</f>
        <v/>
      </c>
      <c r="AI27" s="352"/>
      <c r="AJ27" s="353"/>
      <c r="AK27" s="427"/>
      <c r="AL27" s="439"/>
      <c r="AN27" s="84" t="s">
        <v>101</v>
      </c>
      <c r="AO27" s="84" t="s">
        <v>210</v>
      </c>
      <c r="AP27" s="84" t="s">
        <v>209</v>
      </c>
      <c r="AQ27" s="84" t="s">
        <v>100</v>
      </c>
      <c r="AR27" s="84" t="s">
        <v>102</v>
      </c>
      <c r="AS27" s="84" t="s">
        <v>103</v>
      </c>
      <c r="AT27" s="84" t="s">
        <v>104</v>
      </c>
      <c r="AU27" s="89"/>
      <c r="AV27" s="59" t="s">
        <v>48</v>
      </c>
      <c r="AW27" s="59" t="s">
        <v>50</v>
      </c>
      <c r="AX27" s="59" t="s">
        <v>68</v>
      </c>
      <c r="AY27" s="56" t="s">
        <v>52</v>
      </c>
      <c r="AZ27" s="59" t="s">
        <v>53</v>
      </c>
      <c r="BA27" s="47"/>
      <c r="BB27" s="58" t="s">
        <v>54</v>
      </c>
      <c r="BC27" s="57" t="s">
        <v>55</v>
      </c>
      <c r="BD27" s="56" t="s">
        <v>53</v>
      </c>
      <c r="BF27" s="65">
        <f>IF(AND(AD28&lt;&gt;"",AD28&gt;=25),1,0)</f>
        <v>0</v>
      </c>
      <c r="BG27" s="64">
        <f>IF(AND(AD28&gt;=22,AD28&lt;25),1,0)</f>
        <v>0</v>
      </c>
      <c r="BH27" s="64">
        <f>IF(AND(AD28&gt;=19,AD28&lt;22),1,0)</f>
        <v>0</v>
      </c>
      <c r="BI27" s="64">
        <f>IF(AND(AD28&gt;=16,AD28&lt;19),1,0)</f>
        <v>0</v>
      </c>
      <c r="BJ27" s="64">
        <f>IF(AND(AD28&gt;=13,AD28&lt;16),1,0)</f>
        <v>0</v>
      </c>
      <c r="BK27" s="64">
        <f>IF(AND(AD28&gt;=10,AD28&lt;13),1,0)</f>
        <v>0</v>
      </c>
      <c r="BL27" s="64">
        <f>IF(AND(AD28&gt;=7,AD28&lt;10),1,0)</f>
        <v>0</v>
      </c>
      <c r="BM27" s="64">
        <f>IF(AND(AD28&gt;=4,AD28&lt;7),1,0)</f>
        <v>0</v>
      </c>
      <c r="BN27" s="64">
        <f>IF(AND(AD28&gt;=2,AD28&lt;4),1,0)</f>
        <v>0</v>
      </c>
      <c r="BO27" s="64">
        <f>IF(AND(AD28&gt;=1,AD28&lt;2),1,0)</f>
        <v>0</v>
      </c>
      <c r="BP27" s="64">
        <f>IF(AND(AD28&gt;=0,AD28&lt;1),1,0)</f>
        <v>0</v>
      </c>
      <c r="BQ27" s="58">
        <f>IF(AD28&lt;0,1,0)</f>
        <v>0</v>
      </c>
    </row>
    <row r="28" spans="1:69" s="6" customFormat="1" ht="13.5" customHeight="1" x14ac:dyDescent="0.15">
      <c r="A28" s="13"/>
      <c r="B28" s="14"/>
      <c r="C28" s="12"/>
      <c r="D28" s="14"/>
      <c r="E28" s="12"/>
      <c r="F28" s="46"/>
      <c r="G28" s="44"/>
      <c r="H28" s="46"/>
      <c r="I28" s="44"/>
      <c r="J28" s="13"/>
      <c r="K28" s="70"/>
      <c r="L28" s="43" t="s">
        <v>93</v>
      </c>
      <c r="M28" s="26">
        <f>AS28</f>
        <v>0</v>
      </c>
      <c r="N28" s="52" t="s">
        <v>44</v>
      </c>
      <c r="O28" s="26">
        <f>AT28</f>
        <v>0</v>
      </c>
      <c r="P28" s="52" t="s">
        <v>46</v>
      </c>
      <c r="Q28" s="50"/>
      <c r="R28" s="83" t="s">
        <v>96</v>
      </c>
      <c r="S28" s="189"/>
      <c r="T28" s="48" t="s">
        <v>44</v>
      </c>
      <c r="U28" s="189"/>
      <c r="V28" s="38" t="s">
        <v>45</v>
      </c>
      <c r="W28" s="50"/>
      <c r="X28" s="83" t="s">
        <v>97</v>
      </c>
      <c r="Y28" s="189"/>
      <c r="Z28" s="48" t="s">
        <v>44</v>
      </c>
      <c r="AA28" s="189"/>
      <c r="AB28" s="38" t="s">
        <v>45</v>
      </c>
      <c r="AC28" s="41" t="s">
        <v>43</v>
      </c>
      <c r="AD28" s="48" t="str">
        <f>IF(J29="","",M28+S28+AY28+BC28)</f>
        <v/>
      </c>
      <c r="AE28" s="48" t="s">
        <v>44</v>
      </c>
      <c r="AF28" s="48" t="str">
        <f>IF(J29="","",BD28)</f>
        <v/>
      </c>
      <c r="AG28" s="38" t="s">
        <v>47</v>
      </c>
      <c r="AH28" s="425"/>
      <c r="AI28" s="354"/>
      <c r="AJ28" s="355"/>
      <c r="AK28" s="428"/>
      <c r="AL28" s="440"/>
      <c r="AN28" s="62">
        <f>IF(J29="",0,(DATEDIF(J29,$Q$2,"m")))</f>
        <v>0</v>
      </c>
      <c r="AO28" s="62" t="str">
        <f>IF(J29="","",DATEDIF(DATE(YEAR($Q$2),MONTH($Q$2)-1,DAY(J29)),$Q$2,"d"))</f>
        <v/>
      </c>
      <c r="AP28" s="62">
        <f>IF(DAY(J29)=1,0,(IF(AO28&gt;=15,1,0)))</f>
        <v>1</v>
      </c>
      <c r="AQ28" s="62">
        <f>IF(J29="",0,M29*12+O29)</f>
        <v>0</v>
      </c>
      <c r="AR28" s="62">
        <f>IF(J29="",0,AN28+AP28-AQ28)</f>
        <v>0</v>
      </c>
      <c r="AS28" s="62">
        <f>IF(J29="",0,INT(AR28/12))</f>
        <v>0</v>
      </c>
      <c r="AT28" s="62">
        <f>IF(J29="",0,AR28-AS28*12)</f>
        <v>0</v>
      </c>
      <c r="AU28" s="53"/>
      <c r="AV28" s="58">
        <f>Y28*12+AA28</f>
        <v>0</v>
      </c>
      <c r="AW28" s="60">
        <f>AV28/3</f>
        <v>0</v>
      </c>
      <c r="AX28" s="61">
        <f>ROUNDDOWN(AW28,0)</f>
        <v>0</v>
      </c>
      <c r="AY28" s="58">
        <f>INT(AX28/12)</f>
        <v>0</v>
      </c>
      <c r="AZ28" s="58">
        <f>AX28-AY28*12</f>
        <v>0</v>
      </c>
      <c r="BA28" s="53"/>
      <c r="BB28" s="62">
        <f>O28+U28+AZ28</f>
        <v>0</v>
      </c>
      <c r="BC28" s="62">
        <f>INT(BB28/12)</f>
        <v>0</v>
      </c>
      <c r="BD28" s="62">
        <f>BB28-BC28*12</f>
        <v>0</v>
      </c>
      <c r="BF28" s="64" t="s">
        <v>57</v>
      </c>
      <c r="BG28" s="64" t="s">
        <v>58</v>
      </c>
      <c r="BH28" s="64" t="s">
        <v>59</v>
      </c>
      <c r="BI28" s="64" t="s">
        <v>60</v>
      </c>
      <c r="BJ28" s="64" t="s">
        <v>61</v>
      </c>
      <c r="BK28" s="64" t="s">
        <v>62</v>
      </c>
      <c r="BL28" s="64" t="s">
        <v>63</v>
      </c>
      <c r="BM28" s="64" t="s">
        <v>64</v>
      </c>
      <c r="BN28" s="64" t="s">
        <v>65</v>
      </c>
      <c r="BO28" s="64" t="s">
        <v>66</v>
      </c>
      <c r="BP28" s="64" t="s">
        <v>67</v>
      </c>
      <c r="BQ28" s="62" t="s">
        <v>105</v>
      </c>
    </row>
    <row r="29" spans="1:69" s="6" customFormat="1" ht="10.5" customHeight="1" x14ac:dyDescent="0.15">
      <c r="A29" s="399"/>
      <c r="B29" s="401"/>
      <c r="C29" s="402"/>
      <c r="D29" s="405"/>
      <c r="E29" s="406"/>
      <c r="F29" s="409"/>
      <c r="G29" s="411" t="s">
        <v>41</v>
      </c>
      <c r="H29" s="409"/>
      <c r="I29" s="411" t="s">
        <v>41</v>
      </c>
      <c r="J29" s="413"/>
      <c r="K29" s="360" t="s">
        <v>92</v>
      </c>
      <c r="L29" s="366" t="s">
        <v>95</v>
      </c>
      <c r="M29" s="386"/>
      <c r="N29" s="388" t="s">
        <v>44</v>
      </c>
      <c r="O29" s="386"/>
      <c r="P29" s="358" t="s">
        <v>94</v>
      </c>
      <c r="Q29" s="360" t="s">
        <v>92</v>
      </c>
      <c r="R29" s="366" t="s">
        <v>95</v>
      </c>
      <c r="S29" s="386"/>
      <c r="T29" s="388" t="s">
        <v>44</v>
      </c>
      <c r="U29" s="386"/>
      <c r="V29" s="358" t="s">
        <v>94</v>
      </c>
      <c r="W29" s="360" t="s">
        <v>92</v>
      </c>
      <c r="X29" s="366" t="s">
        <v>95</v>
      </c>
      <c r="Y29" s="386"/>
      <c r="Z29" s="388" t="s">
        <v>44</v>
      </c>
      <c r="AA29" s="386"/>
      <c r="AB29" s="358" t="s">
        <v>94</v>
      </c>
      <c r="AC29" s="380"/>
      <c r="AD29" s="381"/>
      <c r="AE29" s="381"/>
      <c r="AF29" s="381"/>
      <c r="AG29" s="382"/>
      <c r="AH29" s="425"/>
      <c r="AI29" s="354"/>
      <c r="AJ29" s="355"/>
      <c r="AK29" s="428"/>
      <c r="AL29" s="440"/>
      <c r="AN29" s="82"/>
      <c r="AO29" s="82"/>
      <c r="AP29" s="82"/>
      <c r="AQ29" s="82"/>
      <c r="AR29" s="82"/>
      <c r="AS29" s="82"/>
      <c r="AT29" s="82"/>
      <c r="AU29" s="53"/>
      <c r="AV29" s="63"/>
      <c r="AW29" s="87"/>
      <c r="AX29" s="88"/>
      <c r="AY29" s="63"/>
      <c r="AZ29" s="63"/>
      <c r="BA29" s="53"/>
      <c r="BB29" s="82"/>
      <c r="BC29" s="82"/>
      <c r="BD29" s="82"/>
      <c r="BF29" s="86"/>
      <c r="BG29" s="86"/>
      <c r="BH29" s="86"/>
      <c r="BI29" s="86"/>
      <c r="BJ29" s="86"/>
      <c r="BK29" s="86"/>
      <c r="BL29" s="86"/>
      <c r="BM29" s="86"/>
      <c r="BN29" s="86"/>
      <c r="BO29" s="86"/>
      <c r="BP29" s="86"/>
      <c r="BQ29" s="86"/>
    </row>
    <row r="30" spans="1:69" s="6" customFormat="1" ht="10.5" customHeight="1" x14ac:dyDescent="0.15">
      <c r="A30" s="400"/>
      <c r="B30" s="403"/>
      <c r="C30" s="404"/>
      <c r="D30" s="407"/>
      <c r="E30" s="408"/>
      <c r="F30" s="410"/>
      <c r="G30" s="412"/>
      <c r="H30" s="410"/>
      <c r="I30" s="412"/>
      <c r="J30" s="414"/>
      <c r="K30" s="361"/>
      <c r="L30" s="367"/>
      <c r="M30" s="387"/>
      <c r="N30" s="389"/>
      <c r="O30" s="387"/>
      <c r="P30" s="359"/>
      <c r="Q30" s="361"/>
      <c r="R30" s="367"/>
      <c r="S30" s="387"/>
      <c r="T30" s="389"/>
      <c r="U30" s="387"/>
      <c r="V30" s="359"/>
      <c r="W30" s="361"/>
      <c r="X30" s="367"/>
      <c r="Y30" s="387"/>
      <c r="Z30" s="389"/>
      <c r="AA30" s="387"/>
      <c r="AB30" s="359"/>
      <c r="AC30" s="383"/>
      <c r="AD30" s="384"/>
      <c r="AE30" s="384"/>
      <c r="AF30" s="384"/>
      <c r="AG30" s="385"/>
      <c r="AH30" s="426"/>
      <c r="AI30" s="356"/>
      <c r="AJ30" s="357"/>
      <c r="AK30" s="429"/>
      <c r="AL30" s="441"/>
      <c r="AN30" s="82"/>
      <c r="AO30" s="82"/>
      <c r="AP30" s="82"/>
      <c r="AQ30" s="82"/>
      <c r="AR30" s="82"/>
      <c r="AS30" s="82"/>
      <c r="AT30" s="82"/>
      <c r="AU30" s="53"/>
      <c r="AV30" s="82"/>
      <c r="AW30" s="82"/>
      <c r="AX30" s="82"/>
      <c r="AY30" s="82"/>
      <c r="AZ30" s="82"/>
      <c r="BA30" s="53"/>
      <c r="BB30" s="82"/>
      <c r="BC30" s="82"/>
      <c r="BD30" s="82"/>
      <c r="BF30" s="86"/>
      <c r="BG30" s="86"/>
      <c r="BH30" s="86"/>
      <c r="BI30" s="86"/>
      <c r="BJ30" s="86"/>
      <c r="BK30" s="86"/>
      <c r="BL30" s="86"/>
      <c r="BM30" s="86"/>
      <c r="BN30" s="86"/>
      <c r="BO30" s="86"/>
      <c r="BP30" s="86"/>
    </row>
    <row r="31" spans="1:69" s="3" customFormat="1" ht="13.5" customHeight="1" x14ac:dyDescent="0.15">
      <c r="A31" s="17"/>
      <c r="B31" s="18"/>
      <c r="C31" s="19"/>
      <c r="D31" s="25"/>
      <c r="E31" s="19"/>
      <c r="F31" s="45"/>
      <c r="G31" s="19"/>
      <c r="H31" s="45"/>
      <c r="I31" s="19"/>
      <c r="J31" s="17"/>
      <c r="K31" s="18"/>
      <c r="L31" s="47"/>
      <c r="M31" s="47"/>
      <c r="N31" s="47"/>
      <c r="O31" s="51"/>
      <c r="P31" s="47"/>
      <c r="Q31" s="93" t="s">
        <v>13</v>
      </c>
      <c r="R31" s="94"/>
      <c r="S31" s="347"/>
      <c r="T31" s="348"/>
      <c r="U31" s="348"/>
      <c r="V31" s="349"/>
      <c r="W31" s="93" t="s">
        <v>13</v>
      </c>
      <c r="X31" s="94"/>
      <c r="Y31" s="347"/>
      <c r="Z31" s="348"/>
      <c r="AA31" s="348"/>
      <c r="AB31" s="349"/>
      <c r="AC31" s="4"/>
      <c r="AD31" s="4"/>
      <c r="AE31" s="4"/>
      <c r="AF31" s="4"/>
      <c r="AG31" s="20"/>
      <c r="AH31" s="424" t="str">
        <f t="shared" ref="AH31" si="5">IF(OR(J33="",AK31="兼務中",AL31="休職中"),"",HLOOKUP(1,BF31:BQ32,2,FALSE))</f>
        <v/>
      </c>
      <c r="AI31" s="352"/>
      <c r="AJ31" s="353"/>
      <c r="AK31" s="427"/>
      <c r="AL31" s="439"/>
      <c r="AN31" s="84" t="s">
        <v>101</v>
      </c>
      <c r="AO31" s="84" t="s">
        <v>210</v>
      </c>
      <c r="AP31" s="84" t="s">
        <v>209</v>
      </c>
      <c r="AQ31" s="84" t="s">
        <v>100</v>
      </c>
      <c r="AR31" s="84" t="s">
        <v>102</v>
      </c>
      <c r="AS31" s="84" t="s">
        <v>103</v>
      </c>
      <c r="AT31" s="84" t="s">
        <v>104</v>
      </c>
      <c r="AU31" s="89"/>
      <c r="AV31" s="59" t="s">
        <v>48</v>
      </c>
      <c r="AW31" s="59" t="s">
        <v>50</v>
      </c>
      <c r="AX31" s="59" t="s">
        <v>68</v>
      </c>
      <c r="AY31" s="56" t="s">
        <v>52</v>
      </c>
      <c r="AZ31" s="59" t="s">
        <v>53</v>
      </c>
      <c r="BA31" s="47"/>
      <c r="BB31" s="58" t="s">
        <v>54</v>
      </c>
      <c r="BC31" s="57" t="s">
        <v>55</v>
      </c>
      <c r="BD31" s="56" t="s">
        <v>53</v>
      </c>
      <c r="BF31" s="65">
        <f>IF(AND(AD32&lt;&gt;"",AD32&gt;=25),1,0)</f>
        <v>0</v>
      </c>
      <c r="BG31" s="64">
        <f>IF(AND(AD32&gt;=22,AD32&lt;25),1,0)</f>
        <v>0</v>
      </c>
      <c r="BH31" s="64">
        <f>IF(AND(AD32&gt;=19,AD32&lt;22),1,0)</f>
        <v>0</v>
      </c>
      <c r="BI31" s="64">
        <f>IF(AND(AD32&gt;=16,AD32&lt;19),1,0)</f>
        <v>0</v>
      </c>
      <c r="BJ31" s="64">
        <f>IF(AND(AD32&gt;=13,AD32&lt;16),1,0)</f>
        <v>0</v>
      </c>
      <c r="BK31" s="64">
        <f>IF(AND(AD32&gt;=10,AD32&lt;13),1,0)</f>
        <v>0</v>
      </c>
      <c r="BL31" s="64">
        <f>IF(AND(AD32&gt;=7,AD32&lt;10),1,0)</f>
        <v>0</v>
      </c>
      <c r="BM31" s="64">
        <f>IF(AND(AD32&gt;=4,AD32&lt;7),1,0)</f>
        <v>0</v>
      </c>
      <c r="BN31" s="64">
        <f>IF(AND(AD32&gt;=2,AD32&lt;4),1,0)</f>
        <v>0</v>
      </c>
      <c r="BO31" s="64">
        <f>IF(AND(AD32&gt;=1,AD32&lt;2),1,0)</f>
        <v>0</v>
      </c>
      <c r="BP31" s="64">
        <f>IF(AND(AD32&gt;=0,AD32&lt;1),1,0)</f>
        <v>0</v>
      </c>
      <c r="BQ31" s="58">
        <f>IF(AD32&lt;0,1,0)</f>
        <v>0</v>
      </c>
    </row>
    <row r="32" spans="1:69" s="6" customFormat="1" ht="13.5" customHeight="1" x14ac:dyDescent="0.15">
      <c r="A32" s="13"/>
      <c r="B32" s="14"/>
      <c r="C32" s="12"/>
      <c r="D32" s="14"/>
      <c r="E32" s="12"/>
      <c r="F32" s="46"/>
      <c r="G32" s="44"/>
      <c r="H32" s="46"/>
      <c r="I32" s="44"/>
      <c r="J32" s="13"/>
      <c r="K32" s="70"/>
      <c r="L32" s="43" t="s">
        <v>93</v>
      </c>
      <c r="M32" s="26">
        <f>AS32</f>
        <v>0</v>
      </c>
      <c r="N32" s="52" t="s">
        <v>44</v>
      </c>
      <c r="O32" s="26">
        <f>AT32</f>
        <v>0</v>
      </c>
      <c r="P32" s="52" t="s">
        <v>46</v>
      </c>
      <c r="Q32" s="50"/>
      <c r="R32" s="83" t="s">
        <v>96</v>
      </c>
      <c r="S32" s="189"/>
      <c r="T32" s="48" t="s">
        <v>44</v>
      </c>
      <c r="U32" s="189"/>
      <c r="V32" s="38" t="s">
        <v>45</v>
      </c>
      <c r="W32" s="50"/>
      <c r="X32" s="83" t="s">
        <v>97</v>
      </c>
      <c r="Y32" s="189"/>
      <c r="Z32" s="48" t="s">
        <v>44</v>
      </c>
      <c r="AA32" s="189"/>
      <c r="AB32" s="38" t="s">
        <v>45</v>
      </c>
      <c r="AC32" s="41" t="s">
        <v>43</v>
      </c>
      <c r="AD32" s="48" t="str">
        <f>IF(J33="","",M32+S32+AY32+BC32)</f>
        <v/>
      </c>
      <c r="AE32" s="48" t="s">
        <v>44</v>
      </c>
      <c r="AF32" s="48" t="str">
        <f>IF(J33="","",BD32)</f>
        <v/>
      </c>
      <c r="AG32" s="38" t="s">
        <v>47</v>
      </c>
      <c r="AH32" s="425"/>
      <c r="AI32" s="354"/>
      <c r="AJ32" s="355"/>
      <c r="AK32" s="428"/>
      <c r="AL32" s="440"/>
      <c r="AN32" s="62">
        <f>IF(J33="",0,(DATEDIF(J33,$Q$2,"m")))</f>
        <v>0</v>
      </c>
      <c r="AO32" s="62" t="str">
        <f>IF(J33="","",DATEDIF(DATE(YEAR($Q$2),MONTH($Q$2)-1,DAY(J33)),$Q$2,"d"))</f>
        <v/>
      </c>
      <c r="AP32" s="62">
        <f>IF(DAY(J33)=1,0,(IF(AO32&gt;=15,1,0)))</f>
        <v>1</v>
      </c>
      <c r="AQ32" s="62">
        <f>IF(J33="",0,M33*12+O33)</f>
        <v>0</v>
      </c>
      <c r="AR32" s="62">
        <f>IF(J33="",0,AN32+AP32-AQ32)</f>
        <v>0</v>
      </c>
      <c r="AS32" s="62">
        <f>IF(J33="",0,INT(AR32/12))</f>
        <v>0</v>
      </c>
      <c r="AT32" s="62">
        <f>IF(J33="",0,AR32-AS32*12)</f>
        <v>0</v>
      </c>
      <c r="AU32" s="53"/>
      <c r="AV32" s="58">
        <f>Y32*12+AA32</f>
        <v>0</v>
      </c>
      <c r="AW32" s="60">
        <f>AV32/3</f>
        <v>0</v>
      </c>
      <c r="AX32" s="61">
        <f>ROUNDDOWN(AW32,0)</f>
        <v>0</v>
      </c>
      <c r="AY32" s="58">
        <f>INT(AX32/12)</f>
        <v>0</v>
      </c>
      <c r="AZ32" s="58">
        <f>AX32-AY32*12</f>
        <v>0</v>
      </c>
      <c r="BA32" s="53"/>
      <c r="BB32" s="62">
        <f>O32+U32+AZ32</f>
        <v>0</v>
      </c>
      <c r="BC32" s="62">
        <f>INT(BB32/12)</f>
        <v>0</v>
      </c>
      <c r="BD32" s="62">
        <f>BB32-BC32*12</f>
        <v>0</v>
      </c>
      <c r="BF32" s="64" t="s">
        <v>57</v>
      </c>
      <c r="BG32" s="64" t="s">
        <v>58</v>
      </c>
      <c r="BH32" s="64" t="s">
        <v>59</v>
      </c>
      <c r="BI32" s="64" t="s">
        <v>60</v>
      </c>
      <c r="BJ32" s="64" t="s">
        <v>61</v>
      </c>
      <c r="BK32" s="64" t="s">
        <v>62</v>
      </c>
      <c r="BL32" s="64" t="s">
        <v>63</v>
      </c>
      <c r="BM32" s="64" t="s">
        <v>64</v>
      </c>
      <c r="BN32" s="64" t="s">
        <v>65</v>
      </c>
      <c r="BO32" s="64" t="s">
        <v>66</v>
      </c>
      <c r="BP32" s="64" t="s">
        <v>67</v>
      </c>
      <c r="BQ32" s="62" t="s">
        <v>105</v>
      </c>
    </row>
    <row r="33" spans="1:69" s="6" customFormat="1" ht="10.5" customHeight="1" x14ac:dyDescent="0.15">
      <c r="A33" s="399"/>
      <c r="B33" s="401"/>
      <c r="C33" s="402"/>
      <c r="D33" s="405"/>
      <c r="E33" s="406"/>
      <c r="F33" s="409"/>
      <c r="G33" s="411" t="s">
        <v>41</v>
      </c>
      <c r="H33" s="409"/>
      <c r="I33" s="411" t="s">
        <v>41</v>
      </c>
      <c r="J33" s="413"/>
      <c r="K33" s="360" t="s">
        <v>92</v>
      </c>
      <c r="L33" s="366" t="s">
        <v>95</v>
      </c>
      <c r="M33" s="386"/>
      <c r="N33" s="388" t="s">
        <v>44</v>
      </c>
      <c r="O33" s="386"/>
      <c r="P33" s="358" t="s">
        <v>94</v>
      </c>
      <c r="Q33" s="360" t="s">
        <v>92</v>
      </c>
      <c r="R33" s="366" t="s">
        <v>95</v>
      </c>
      <c r="S33" s="386"/>
      <c r="T33" s="388" t="s">
        <v>44</v>
      </c>
      <c r="U33" s="386"/>
      <c r="V33" s="358" t="s">
        <v>94</v>
      </c>
      <c r="W33" s="360" t="s">
        <v>92</v>
      </c>
      <c r="X33" s="366" t="s">
        <v>95</v>
      </c>
      <c r="Y33" s="386"/>
      <c r="Z33" s="388" t="s">
        <v>44</v>
      </c>
      <c r="AA33" s="386"/>
      <c r="AB33" s="358" t="s">
        <v>94</v>
      </c>
      <c r="AC33" s="380"/>
      <c r="AD33" s="381"/>
      <c r="AE33" s="381"/>
      <c r="AF33" s="381"/>
      <c r="AG33" s="382"/>
      <c r="AH33" s="425"/>
      <c r="AI33" s="354"/>
      <c r="AJ33" s="355"/>
      <c r="AK33" s="428"/>
      <c r="AL33" s="440"/>
      <c r="AN33" s="82"/>
      <c r="AO33" s="82"/>
      <c r="AP33" s="82"/>
      <c r="AQ33" s="82"/>
      <c r="AR33" s="82"/>
      <c r="AS33" s="82"/>
      <c r="AT33" s="82"/>
      <c r="AU33" s="53"/>
      <c r="AV33" s="63"/>
      <c r="AW33" s="87"/>
      <c r="AX33" s="88"/>
      <c r="AY33" s="63"/>
      <c r="AZ33" s="63"/>
      <c r="BA33" s="53"/>
      <c r="BB33" s="82"/>
      <c r="BC33" s="82"/>
      <c r="BD33" s="82"/>
      <c r="BF33" s="86"/>
      <c r="BG33" s="86"/>
      <c r="BH33" s="86"/>
      <c r="BI33" s="86"/>
      <c r="BJ33" s="86"/>
      <c r="BK33" s="86"/>
      <c r="BL33" s="86"/>
      <c r="BM33" s="86"/>
      <c r="BN33" s="86"/>
      <c r="BO33" s="86"/>
      <c r="BP33" s="86"/>
      <c r="BQ33" s="86"/>
    </row>
    <row r="34" spans="1:69" s="6" customFormat="1" ht="10.5" customHeight="1" x14ac:dyDescent="0.15">
      <c r="A34" s="400"/>
      <c r="B34" s="403"/>
      <c r="C34" s="404"/>
      <c r="D34" s="407"/>
      <c r="E34" s="408"/>
      <c r="F34" s="410"/>
      <c r="G34" s="412"/>
      <c r="H34" s="410"/>
      <c r="I34" s="412"/>
      <c r="J34" s="414"/>
      <c r="K34" s="361"/>
      <c r="L34" s="367"/>
      <c r="M34" s="387"/>
      <c r="N34" s="389"/>
      <c r="O34" s="387"/>
      <c r="P34" s="359"/>
      <c r="Q34" s="361"/>
      <c r="R34" s="367"/>
      <c r="S34" s="387"/>
      <c r="T34" s="389"/>
      <c r="U34" s="387"/>
      <c r="V34" s="359"/>
      <c r="W34" s="361"/>
      <c r="X34" s="367"/>
      <c r="Y34" s="387"/>
      <c r="Z34" s="389"/>
      <c r="AA34" s="387"/>
      <c r="AB34" s="359"/>
      <c r="AC34" s="383"/>
      <c r="AD34" s="384"/>
      <c r="AE34" s="384"/>
      <c r="AF34" s="384"/>
      <c r="AG34" s="385"/>
      <c r="AH34" s="426"/>
      <c r="AI34" s="356"/>
      <c r="AJ34" s="357"/>
      <c r="AK34" s="429"/>
      <c r="AL34" s="441"/>
      <c r="AN34" s="82"/>
      <c r="AO34" s="82"/>
      <c r="AP34" s="82"/>
      <c r="AQ34" s="82"/>
      <c r="AR34" s="82"/>
      <c r="AS34" s="82"/>
      <c r="AT34" s="82"/>
      <c r="AU34" s="53"/>
      <c r="AV34" s="82"/>
      <c r="AW34" s="82"/>
      <c r="AX34" s="82"/>
      <c r="AY34" s="82"/>
      <c r="AZ34" s="82"/>
      <c r="BA34" s="53"/>
      <c r="BB34" s="82"/>
      <c r="BC34" s="82"/>
      <c r="BD34" s="82"/>
      <c r="BF34" s="86"/>
      <c r="BG34" s="86"/>
      <c r="BH34" s="86"/>
      <c r="BI34" s="86"/>
      <c r="BJ34" s="86"/>
      <c r="BK34" s="86"/>
      <c r="BL34" s="86"/>
      <c r="BM34" s="86"/>
      <c r="BN34" s="86"/>
      <c r="BO34" s="86"/>
      <c r="BP34" s="86"/>
    </row>
    <row r="35" spans="1:69" s="3" customFormat="1" ht="13.5" customHeight="1" x14ac:dyDescent="0.15">
      <c r="A35" s="17"/>
      <c r="B35" s="18"/>
      <c r="C35" s="19"/>
      <c r="D35" s="25"/>
      <c r="E35" s="19"/>
      <c r="F35" s="45"/>
      <c r="G35" s="19"/>
      <c r="H35" s="45"/>
      <c r="I35" s="19"/>
      <c r="J35" s="17"/>
      <c r="K35" s="18"/>
      <c r="L35" s="47"/>
      <c r="M35" s="47"/>
      <c r="N35" s="47"/>
      <c r="O35" s="51"/>
      <c r="P35" s="47"/>
      <c r="Q35" s="93" t="s">
        <v>13</v>
      </c>
      <c r="R35" s="94"/>
      <c r="S35" s="347"/>
      <c r="T35" s="348"/>
      <c r="U35" s="348"/>
      <c r="V35" s="349"/>
      <c r="W35" s="93" t="s">
        <v>13</v>
      </c>
      <c r="X35" s="94"/>
      <c r="Y35" s="347"/>
      <c r="Z35" s="348"/>
      <c r="AA35" s="348"/>
      <c r="AB35" s="349"/>
      <c r="AC35" s="4"/>
      <c r="AD35" s="4"/>
      <c r="AE35" s="4"/>
      <c r="AF35" s="4"/>
      <c r="AG35" s="20"/>
      <c r="AH35" s="424" t="str">
        <f t="shared" ref="AH35" si="6">IF(OR(J37="",AK35="兼務中",AL35="休職中"),"",HLOOKUP(1,BF35:BQ36,2,FALSE))</f>
        <v/>
      </c>
      <c r="AI35" s="352"/>
      <c r="AJ35" s="353"/>
      <c r="AK35" s="427"/>
      <c r="AL35" s="439"/>
      <c r="AN35" s="84" t="s">
        <v>101</v>
      </c>
      <c r="AO35" s="84" t="s">
        <v>210</v>
      </c>
      <c r="AP35" s="84" t="s">
        <v>209</v>
      </c>
      <c r="AQ35" s="84" t="s">
        <v>100</v>
      </c>
      <c r="AR35" s="84" t="s">
        <v>102</v>
      </c>
      <c r="AS35" s="84" t="s">
        <v>103</v>
      </c>
      <c r="AT35" s="84" t="s">
        <v>104</v>
      </c>
      <c r="AU35" s="89"/>
      <c r="AV35" s="59" t="s">
        <v>48</v>
      </c>
      <c r="AW35" s="59" t="s">
        <v>50</v>
      </c>
      <c r="AX35" s="59" t="s">
        <v>68</v>
      </c>
      <c r="AY35" s="56" t="s">
        <v>52</v>
      </c>
      <c r="AZ35" s="59" t="s">
        <v>53</v>
      </c>
      <c r="BA35" s="47"/>
      <c r="BB35" s="58" t="s">
        <v>54</v>
      </c>
      <c r="BC35" s="57" t="s">
        <v>55</v>
      </c>
      <c r="BD35" s="56" t="s">
        <v>53</v>
      </c>
      <c r="BF35" s="65">
        <f>IF(AND(AD36&lt;&gt;"",AD36&gt;=25),1,0)</f>
        <v>0</v>
      </c>
      <c r="BG35" s="64">
        <f>IF(AND(AD36&gt;=22,AD36&lt;25),1,0)</f>
        <v>0</v>
      </c>
      <c r="BH35" s="64">
        <f>IF(AND(AD36&gt;=19,AD36&lt;22),1,0)</f>
        <v>0</v>
      </c>
      <c r="BI35" s="64">
        <f>IF(AND(AD36&gt;=16,AD36&lt;19),1,0)</f>
        <v>0</v>
      </c>
      <c r="BJ35" s="64">
        <f>IF(AND(AD36&gt;=13,AD36&lt;16),1,0)</f>
        <v>0</v>
      </c>
      <c r="BK35" s="64">
        <f>IF(AND(AD36&gt;=10,AD36&lt;13),1,0)</f>
        <v>0</v>
      </c>
      <c r="BL35" s="64">
        <f>IF(AND(AD36&gt;=7,AD36&lt;10),1,0)</f>
        <v>0</v>
      </c>
      <c r="BM35" s="64">
        <f>IF(AND(AD36&gt;=4,AD36&lt;7),1,0)</f>
        <v>0</v>
      </c>
      <c r="BN35" s="64">
        <f>IF(AND(AD36&gt;=2,AD36&lt;4),1,0)</f>
        <v>0</v>
      </c>
      <c r="BO35" s="64">
        <f>IF(AND(AD36&gt;=1,AD36&lt;2),1,0)</f>
        <v>0</v>
      </c>
      <c r="BP35" s="64">
        <f>IF(AND(AD36&gt;=0,AD36&lt;1),1,0)</f>
        <v>0</v>
      </c>
      <c r="BQ35" s="58">
        <f>IF(AD36&lt;0,1,0)</f>
        <v>0</v>
      </c>
    </row>
    <row r="36" spans="1:69" s="6" customFormat="1" ht="13.5" customHeight="1" x14ac:dyDescent="0.15">
      <c r="A36" s="13"/>
      <c r="B36" s="14"/>
      <c r="C36" s="12"/>
      <c r="D36" s="14"/>
      <c r="E36" s="12"/>
      <c r="F36" s="46"/>
      <c r="G36" s="44"/>
      <c r="H36" s="46"/>
      <c r="I36" s="44"/>
      <c r="J36" s="13"/>
      <c r="K36" s="70"/>
      <c r="L36" s="43" t="s">
        <v>93</v>
      </c>
      <c r="M36" s="26">
        <f>AS36</f>
        <v>0</v>
      </c>
      <c r="N36" s="52" t="s">
        <v>44</v>
      </c>
      <c r="O36" s="26">
        <f>AT36</f>
        <v>0</v>
      </c>
      <c r="P36" s="52" t="s">
        <v>46</v>
      </c>
      <c r="Q36" s="50"/>
      <c r="R36" s="83" t="s">
        <v>96</v>
      </c>
      <c r="S36" s="189"/>
      <c r="T36" s="48" t="s">
        <v>44</v>
      </c>
      <c r="U36" s="189"/>
      <c r="V36" s="38" t="s">
        <v>45</v>
      </c>
      <c r="W36" s="50"/>
      <c r="X36" s="83" t="s">
        <v>97</v>
      </c>
      <c r="Y36" s="189"/>
      <c r="Z36" s="48" t="s">
        <v>44</v>
      </c>
      <c r="AA36" s="189"/>
      <c r="AB36" s="38" t="s">
        <v>45</v>
      </c>
      <c r="AC36" s="41" t="s">
        <v>43</v>
      </c>
      <c r="AD36" s="48" t="str">
        <f>IF(J37="","",M36+S36+AY36+BC36)</f>
        <v/>
      </c>
      <c r="AE36" s="48" t="s">
        <v>44</v>
      </c>
      <c r="AF36" s="48" t="str">
        <f>IF(J37="","",BD36)</f>
        <v/>
      </c>
      <c r="AG36" s="38" t="s">
        <v>47</v>
      </c>
      <c r="AH36" s="425"/>
      <c r="AI36" s="354"/>
      <c r="AJ36" s="355"/>
      <c r="AK36" s="428"/>
      <c r="AL36" s="440"/>
      <c r="AN36" s="62">
        <f>IF(J37="",0,(DATEDIF(J37,$Q$2,"m")))</f>
        <v>0</v>
      </c>
      <c r="AO36" s="62" t="str">
        <f>IF(J37="","",DATEDIF(DATE(YEAR($Q$2),MONTH($Q$2)-1,DAY(J37)),$Q$2,"d"))</f>
        <v/>
      </c>
      <c r="AP36" s="62">
        <f>IF(DAY(J37)=1,0,(IF(AO36&gt;=15,1,0)))</f>
        <v>1</v>
      </c>
      <c r="AQ36" s="62">
        <f>IF(J37="",0,M37*12+O37)</f>
        <v>0</v>
      </c>
      <c r="AR36" s="62">
        <f>IF(J37="",0,AN36+AP36-AQ36)</f>
        <v>0</v>
      </c>
      <c r="AS36" s="62">
        <f>IF(J37="",0,INT(AR36/12))</f>
        <v>0</v>
      </c>
      <c r="AT36" s="62">
        <f>IF(J37="",0,AR36-AS36*12)</f>
        <v>0</v>
      </c>
      <c r="AU36" s="53"/>
      <c r="AV36" s="58">
        <f>Y36*12+AA36</f>
        <v>0</v>
      </c>
      <c r="AW36" s="60">
        <f>AV36/3</f>
        <v>0</v>
      </c>
      <c r="AX36" s="61">
        <f>ROUNDDOWN(AW36,0)</f>
        <v>0</v>
      </c>
      <c r="AY36" s="58">
        <f>INT(AX36/12)</f>
        <v>0</v>
      </c>
      <c r="AZ36" s="58">
        <f>AX36-AY36*12</f>
        <v>0</v>
      </c>
      <c r="BA36" s="53"/>
      <c r="BB36" s="62">
        <f>O36+U36+AZ36</f>
        <v>0</v>
      </c>
      <c r="BC36" s="62">
        <f>INT(BB36/12)</f>
        <v>0</v>
      </c>
      <c r="BD36" s="62">
        <f>BB36-BC36*12</f>
        <v>0</v>
      </c>
      <c r="BF36" s="64" t="s">
        <v>57</v>
      </c>
      <c r="BG36" s="64" t="s">
        <v>58</v>
      </c>
      <c r="BH36" s="64" t="s">
        <v>59</v>
      </c>
      <c r="BI36" s="64" t="s">
        <v>60</v>
      </c>
      <c r="BJ36" s="64" t="s">
        <v>61</v>
      </c>
      <c r="BK36" s="64" t="s">
        <v>62</v>
      </c>
      <c r="BL36" s="64" t="s">
        <v>63</v>
      </c>
      <c r="BM36" s="64" t="s">
        <v>64</v>
      </c>
      <c r="BN36" s="64" t="s">
        <v>65</v>
      </c>
      <c r="BO36" s="64" t="s">
        <v>66</v>
      </c>
      <c r="BP36" s="64" t="s">
        <v>67</v>
      </c>
      <c r="BQ36" s="62" t="s">
        <v>105</v>
      </c>
    </row>
    <row r="37" spans="1:69" s="6" customFormat="1" ht="10.5" customHeight="1" x14ac:dyDescent="0.15">
      <c r="A37" s="399"/>
      <c r="B37" s="401"/>
      <c r="C37" s="402"/>
      <c r="D37" s="405"/>
      <c r="E37" s="406"/>
      <c r="F37" s="409"/>
      <c r="G37" s="411" t="s">
        <v>41</v>
      </c>
      <c r="H37" s="409"/>
      <c r="I37" s="411" t="s">
        <v>41</v>
      </c>
      <c r="J37" s="413"/>
      <c r="K37" s="360" t="s">
        <v>92</v>
      </c>
      <c r="L37" s="366" t="s">
        <v>95</v>
      </c>
      <c r="M37" s="386"/>
      <c r="N37" s="388" t="s">
        <v>44</v>
      </c>
      <c r="O37" s="386"/>
      <c r="P37" s="358" t="s">
        <v>94</v>
      </c>
      <c r="Q37" s="360" t="s">
        <v>92</v>
      </c>
      <c r="R37" s="366" t="s">
        <v>95</v>
      </c>
      <c r="S37" s="386"/>
      <c r="T37" s="388" t="s">
        <v>44</v>
      </c>
      <c r="U37" s="386"/>
      <c r="V37" s="358" t="s">
        <v>94</v>
      </c>
      <c r="W37" s="360" t="s">
        <v>92</v>
      </c>
      <c r="X37" s="366" t="s">
        <v>95</v>
      </c>
      <c r="Y37" s="386"/>
      <c r="Z37" s="388" t="s">
        <v>44</v>
      </c>
      <c r="AA37" s="386"/>
      <c r="AB37" s="358" t="s">
        <v>94</v>
      </c>
      <c r="AC37" s="380"/>
      <c r="AD37" s="381"/>
      <c r="AE37" s="381"/>
      <c r="AF37" s="381"/>
      <c r="AG37" s="382"/>
      <c r="AH37" s="425"/>
      <c r="AI37" s="354"/>
      <c r="AJ37" s="355"/>
      <c r="AK37" s="428"/>
      <c r="AL37" s="440"/>
      <c r="AN37" s="82"/>
      <c r="AO37" s="82"/>
      <c r="AP37" s="82"/>
      <c r="AQ37" s="82"/>
      <c r="AR37" s="82"/>
      <c r="AS37" s="82"/>
      <c r="AT37" s="82"/>
      <c r="AU37" s="53"/>
      <c r="AV37" s="63"/>
      <c r="AW37" s="87"/>
      <c r="AX37" s="88"/>
      <c r="AY37" s="63"/>
      <c r="AZ37" s="63"/>
      <c r="BA37" s="53"/>
      <c r="BB37" s="82"/>
      <c r="BC37" s="82"/>
      <c r="BD37" s="82"/>
      <c r="BF37" s="86"/>
      <c r="BG37" s="86"/>
      <c r="BH37" s="86"/>
      <c r="BI37" s="86"/>
      <c r="BJ37" s="86"/>
      <c r="BK37" s="86"/>
      <c r="BL37" s="86"/>
      <c r="BM37" s="86"/>
      <c r="BN37" s="86"/>
      <c r="BO37" s="86"/>
      <c r="BP37" s="86"/>
      <c r="BQ37" s="86"/>
    </row>
    <row r="38" spans="1:69" s="6" customFormat="1" ht="10.5" customHeight="1" x14ac:dyDescent="0.15">
      <c r="A38" s="400"/>
      <c r="B38" s="403"/>
      <c r="C38" s="404"/>
      <c r="D38" s="407"/>
      <c r="E38" s="408"/>
      <c r="F38" s="410"/>
      <c r="G38" s="412"/>
      <c r="H38" s="410"/>
      <c r="I38" s="412"/>
      <c r="J38" s="414"/>
      <c r="K38" s="361"/>
      <c r="L38" s="367"/>
      <c r="M38" s="387"/>
      <c r="N38" s="389"/>
      <c r="O38" s="387"/>
      <c r="P38" s="359"/>
      <c r="Q38" s="361"/>
      <c r="R38" s="367"/>
      <c r="S38" s="387"/>
      <c r="T38" s="389"/>
      <c r="U38" s="387"/>
      <c r="V38" s="359"/>
      <c r="W38" s="361"/>
      <c r="X38" s="367"/>
      <c r="Y38" s="387"/>
      <c r="Z38" s="389"/>
      <c r="AA38" s="387"/>
      <c r="AB38" s="359"/>
      <c r="AC38" s="383"/>
      <c r="AD38" s="384"/>
      <c r="AE38" s="384"/>
      <c r="AF38" s="384"/>
      <c r="AG38" s="385"/>
      <c r="AH38" s="426"/>
      <c r="AI38" s="356"/>
      <c r="AJ38" s="357"/>
      <c r="AK38" s="429"/>
      <c r="AL38" s="441"/>
      <c r="AN38" s="82"/>
      <c r="AO38" s="82"/>
      <c r="AP38" s="82"/>
      <c r="AQ38" s="82"/>
      <c r="AR38" s="82"/>
      <c r="AS38" s="82"/>
      <c r="AT38" s="82"/>
      <c r="AU38" s="53"/>
      <c r="AV38" s="82"/>
      <c r="AW38" s="82"/>
      <c r="AX38" s="82"/>
      <c r="AY38" s="82"/>
      <c r="AZ38" s="82"/>
      <c r="BA38" s="53"/>
      <c r="BB38" s="82"/>
      <c r="BC38" s="82"/>
      <c r="BD38" s="82"/>
      <c r="BF38" s="86"/>
      <c r="BG38" s="86"/>
      <c r="BH38" s="86"/>
      <c r="BI38" s="86"/>
      <c r="BJ38" s="86"/>
      <c r="BK38" s="86"/>
      <c r="BL38" s="86"/>
      <c r="BM38" s="86"/>
      <c r="BN38" s="86"/>
      <c r="BO38" s="86"/>
      <c r="BP38" s="86"/>
    </row>
    <row r="39" spans="1:69" s="3" customFormat="1" ht="13.5" customHeight="1" x14ac:dyDescent="0.15">
      <c r="A39" s="17"/>
      <c r="B39" s="18"/>
      <c r="C39" s="19"/>
      <c r="D39" s="25"/>
      <c r="E39" s="19"/>
      <c r="F39" s="45"/>
      <c r="G39" s="19"/>
      <c r="H39" s="45"/>
      <c r="I39" s="19"/>
      <c r="J39" s="17"/>
      <c r="K39" s="18"/>
      <c r="L39" s="47"/>
      <c r="M39" s="47"/>
      <c r="N39" s="47"/>
      <c r="O39" s="51"/>
      <c r="P39" s="47"/>
      <c r="Q39" s="36" t="s">
        <v>13</v>
      </c>
      <c r="R39" s="94"/>
      <c r="S39" s="347"/>
      <c r="T39" s="348"/>
      <c r="U39" s="348"/>
      <c r="V39" s="349"/>
      <c r="W39" s="93" t="s">
        <v>13</v>
      </c>
      <c r="X39" s="94"/>
      <c r="Y39" s="347"/>
      <c r="Z39" s="348"/>
      <c r="AA39" s="348"/>
      <c r="AB39" s="349"/>
      <c r="AC39" s="4"/>
      <c r="AD39" s="4"/>
      <c r="AE39" s="4"/>
      <c r="AF39" s="4"/>
      <c r="AG39" s="20"/>
      <c r="AH39" s="424" t="str">
        <f t="shared" ref="AH39" si="7">IF(OR(J41="",AK39="兼務中",AL39="休職中"),"",HLOOKUP(1,BF39:BQ40,2,FALSE))</f>
        <v/>
      </c>
      <c r="AI39" s="352"/>
      <c r="AJ39" s="353"/>
      <c r="AK39" s="427"/>
      <c r="AL39" s="439"/>
      <c r="AN39" s="84" t="s">
        <v>101</v>
      </c>
      <c r="AO39" s="84" t="s">
        <v>210</v>
      </c>
      <c r="AP39" s="84" t="s">
        <v>209</v>
      </c>
      <c r="AQ39" s="84" t="s">
        <v>100</v>
      </c>
      <c r="AR39" s="84" t="s">
        <v>102</v>
      </c>
      <c r="AS39" s="84" t="s">
        <v>103</v>
      </c>
      <c r="AT39" s="84" t="s">
        <v>104</v>
      </c>
      <c r="AU39" s="89"/>
      <c r="AV39" s="59" t="s">
        <v>48</v>
      </c>
      <c r="AW39" s="59" t="s">
        <v>50</v>
      </c>
      <c r="AX39" s="59" t="s">
        <v>68</v>
      </c>
      <c r="AY39" s="56" t="s">
        <v>52</v>
      </c>
      <c r="AZ39" s="59" t="s">
        <v>53</v>
      </c>
      <c r="BA39" s="47"/>
      <c r="BB39" s="58" t="s">
        <v>54</v>
      </c>
      <c r="BC39" s="57" t="s">
        <v>55</v>
      </c>
      <c r="BD39" s="56" t="s">
        <v>53</v>
      </c>
      <c r="BF39" s="65">
        <f>IF(AND(AD40&lt;&gt;"",AD40&gt;=25),1,0)</f>
        <v>0</v>
      </c>
      <c r="BG39" s="64">
        <f>IF(AND(AD40&gt;=22,AD40&lt;25),1,0)</f>
        <v>0</v>
      </c>
      <c r="BH39" s="64">
        <f>IF(AND(AD40&gt;=19,AD40&lt;22),1,0)</f>
        <v>0</v>
      </c>
      <c r="BI39" s="64">
        <f>IF(AND(AD40&gt;=16,AD40&lt;19),1,0)</f>
        <v>0</v>
      </c>
      <c r="BJ39" s="64">
        <f>IF(AND(AD40&gt;=13,AD40&lt;16),1,0)</f>
        <v>0</v>
      </c>
      <c r="BK39" s="64">
        <f>IF(AND(AD40&gt;=10,AD40&lt;13),1,0)</f>
        <v>0</v>
      </c>
      <c r="BL39" s="64">
        <f>IF(AND(AD40&gt;=7,AD40&lt;10),1,0)</f>
        <v>0</v>
      </c>
      <c r="BM39" s="64">
        <f>IF(AND(AD40&gt;=4,AD40&lt;7),1,0)</f>
        <v>0</v>
      </c>
      <c r="BN39" s="64">
        <f>IF(AND(AD40&gt;=2,AD40&lt;4),1,0)</f>
        <v>0</v>
      </c>
      <c r="BO39" s="64">
        <f>IF(AND(AD40&gt;=1,AD40&lt;2),1,0)</f>
        <v>0</v>
      </c>
      <c r="BP39" s="64">
        <f>IF(AND(AD40&gt;=0,AD40&lt;1),1,0)</f>
        <v>0</v>
      </c>
      <c r="BQ39" s="58">
        <f>IF(AD40&lt;0,1,0)</f>
        <v>0</v>
      </c>
    </row>
    <row r="40" spans="1:69" s="6" customFormat="1" ht="13.5" customHeight="1" x14ac:dyDescent="0.15">
      <c r="A40" s="13"/>
      <c r="B40" s="14"/>
      <c r="C40" s="12"/>
      <c r="D40" s="14"/>
      <c r="E40" s="12"/>
      <c r="F40" s="46"/>
      <c r="G40" s="44"/>
      <c r="H40" s="46"/>
      <c r="I40" s="44"/>
      <c r="J40" s="13"/>
      <c r="K40" s="70"/>
      <c r="L40" s="43" t="s">
        <v>93</v>
      </c>
      <c r="M40" s="26">
        <f>AS40</f>
        <v>0</v>
      </c>
      <c r="N40" s="52" t="s">
        <v>44</v>
      </c>
      <c r="O40" s="26">
        <f>AT40</f>
        <v>0</v>
      </c>
      <c r="P40" s="52" t="s">
        <v>46</v>
      </c>
      <c r="Q40" s="50"/>
      <c r="R40" s="83" t="s">
        <v>96</v>
      </c>
      <c r="S40" s="189"/>
      <c r="T40" s="48" t="s">
        <v>44</v>
      </c>
      <c r="U40" s="189"/>
      <c r="V40" s="38" t="s">
        <v>45</v>
      </c>
      <c r="W40" s="50"/>
      <c r="X40" s="83" t="s">
        <v>97</v>
      </c>
      <c r="Y40" s="189"/>
      <c r="Z40" s="48" t="s">
        <v>44</v>
      </c>
      <c r="AA40" s="189"/>
      <c r="AB40" s="38" t="s">
        <v>45</v>
      </c>
      <c r="AC40" s="41" t="s">
        <v>43</v>
      </c>
      <c r="AD40" s="48" t="str">
        <f>IF(J41="","",M40+S40+AY40+BC40)</f>
        <v/>
      </c>
      <c r="AE40" s="48" t="s">
        <v>44</v>
      </c>
      <c r="AF40" s="48" t="str">
        <f>IF(J41="","",BD40)</f>
        <v/>
      </c>
      <c r="AG40" s="38" t="s">
        <v>47</v>
      </c>
      <c r="AH40" s="425"/>
      <c r="AI40" s="354"/>
      <c r="AJ40" s="355"/>
      <c r="AK40" s="428"/>
      <c r="AL40" s="440"/>
      <c r="AN40" s="62">
        <f>IF(J41="",0,(DATEDIF(J41,$Q$2,"m")))</f>
        <v>0</v>
      </c>
      <c r="AO40" s="62" t="str">
        <f>IF(J41="","",DATEDIF(DATE(YEAR($Q$2),MONTH($Q$2)-1,DAY(J41)),$Q$2,"d"))</f>
        <v/>
      </c>
      <c r="AP40" s="62">
        <f>IF(DAY(J41)=1,0,(IF(AO40&gt;=15,1,0)))</f>
        <v>1</v>
      </c>
      <c r="AQ40" s="62">
        <f>IF(J41="",0,M41*12+O41)</f>
        <v>0</v>
      </c>
      <c r="AR40" s="62">
        <f>IF(J41="",0,AN40+AP40-AQ40)</f>
        <v>0</v>
      </c>
      <c r="AS40" s="62">
        <f>IF(J41="",0,INT(AR40/12))</f>
        <v>0</v>
      </c>
      <c r="AT40" s="62">
        <f>IF(J41="",0,AR40-AS40*12)</f>
        <v>0</v>
      </c>
      <c r="AU40" s="53"/>
      <c r="AV40" s="58">
        <f>Y40*12+AA40</f>
        <v>0</v>
      </c>
      <c r="AW40" s="60">
        <f>AV40/3</f>
        <v>0</v>
      </c>
      <c r="AX40" s="61">
        <f>ROUNDDOWN(AW40,0)</f>
        <v>0</v>
      </c>
      <c r="AY40" s="58">
        <f>INT(AX40/12)</f>
        <v>0</v>
      </c>
      <c r="AZ40" s="58">
        <f>AX40-AY40*12</f>
        <v>0</v>
      </c>
      <c r="BA40" s="53"/>
      <c r="BB40" s="62">
        <f>O40+U40+AZ40</f>
        <v>0</v>
      </c>
      <c r="BC40" s="62">
        <f>INT(BB40/12)</f>
        <v>0</v>
      </c>
      <c r="BD40" s="62">
        <f>BB40-BC40*12</f>
        <v>0</v>
      </c>
      <c r="BF40" s="64" t="s">
        <v>57</v>
      </c>
      <c r="BG40" s="64" t="s">
        <v>58</v>
      </c>
      <c r="BH40" s="64" t="s">
        <v>59</v>
      </c>
      <c r="BI40" s="64" t="s">
        <v>60</v>
      </c>
      <c r="BJ40" s="64" t="s">
        <v>61</v>
      </c>
      <c r="BK40" s="64" t="s">
        <v>62</v>
      </c>
      <c r="BL40" s="64" t="s">
        <v>63</v>
      </c>
      <c r="BM40" s="64" t="s">
        <v>64</v>
      </c>
      <c r="BN40" s="64" t="s">
        <v>65</v>
      </c>
      <c r="BO40" s="64" t="s">
        <v>66</v>
      </c>
      <c r="BP40" s="64" t="s">
        <v>67</v>
      </c>
      <c r="BQ40" s="62" t="s">
        <v>105</v>
      </c>
    </row>
    <row r="41" spans="1:69" s="6" customFormat="1" ht="10.5" customHeight="1" x14ac:dyDescent="0.15">
      <c r="A41" s="399"/>
      <c r="B41" s="401"/>
      <c r="C41" s="402"/>
      <c r="D41" s="405"/>
      <c r="E41" s="406"/>
      <c r="F41" s="409"/>
      <c r="G41" s="411" t="s">
        <v>41</v>
      </c>
      <c r="H41" s="409"/>
      <c r="I41" s="411" t="s">
        <v>41</v>
      </c>
      <c r="J41" s="413"/>
      <c r="K41" s="360" t="s">
        <v>92</v>
      </c>
      <c r="L41" s="366" t="s">
        <v>95</v>
      </c>
      <c r="M41" s="386"/>
      <c r="N41" s="388" t="s">
        <v>44</v>
      </c>
      <c r="O41" s="386"/>
      <c r="P41" s="358" t="s">
        <v>94</v>
      </c>
      <c r="Q41" s="360" t="s">
        <v>92</v>
      </c>
      <c r="R41" s="366" t="s">
        <v>95</v>
      </c>
      <c r="S41" s="386"/>
      <c r="T41" s="388" t="s">
        <v>44</v>
      </c>
      <c r="U41" s="386"/>
      <c r="V41" s="358" t="s">
        <v>94</v>
      </c>
      <c r="W41" s="360" t="s">
        <v>92</v>
      </c>
      <c r="X41" s="366" t="s">
        <v>95</v>
      </c>
      <c r="Y41" s="386"/>
      <c r="Z41" s="388" t="s">
        <v>44</v>
      </c>
      <c r="AA41" s="386"/>
      <c r="AB41" s="358" t="s">
        <v>94</v>
      </c>
      <c r="AC41" s="380"/>
      <c r="AD41" s="381"/>
      <c r="AE41" s="381"/>
      <c r="AF41" s="381"/>
      <c r="AG41" s="382"/>
      <c r="AH41" s="425"/>
      <c r="AI41" s="354"/>
      <c r="AJ41" s="355"/>
      <c r="AK41" s="428"/>
      <c r="AL41" s="440"/>
      <c r="AN41" s="82"/>
      <c r="AO41" s="82"/>
      <c r="AP41" s="82"/>
      <c r="AQ41" s="82"/>
      <c r="AR41" s="82"/>
      <c r="AS41" s="82"/>
      <c r="AT41" s="82"/>
      <c r="AU41" s="53"/>
      <c r="AV41" s="63"/>
      <c r="AW41" s="87"/>
      <c r="AX41" s="88"/>
      <c r="AY41" s="63"/>
      <c r="AZ41" s="63"/>
      <c r="BA41" s="53"/>
      <c r="BB41" s="82"/>
      <c r="BC41" s="82"/>
      <c r="BD41" s="82"/>
      <c r="BF41" s="86"/>
      <c r="BG41" s="86"/>
      <c r="BH41" s="86"/>
      <c r="BI41" s="86"/>
      <c r="BJ41" s="86"/>
      <c r="BK41" s="86"/>
      <c r="BL41" s="86"/>
      <c r="BM41" s="86"/>
      <c r="BN41" s="86"/>
      <c r="BO41" s="86"/>
      <c r="BP41" s="86"/>
      <c r="BQ41" s="86"/>
    </row>
    <row r="42" spans="1:69" s="6" customFormat="1" ht="10.5" customHeight="1" x14ac:dyDescent="0.15">
      <c r="A42" s="400"/>
      <c r="B42" s="403"/>
      <c r="C42" s="404"/>
      <c r="D42" s="407"/>
      <c r="E42" s="408"/>
      <c r="F42" s="410"/>
      <c r="G42" s="412"/>
      <c r="H42" s="410"/>
      <c r="I42" s="412"/>
      <c r="J42" s="414"/>
      <c r="K42" s="361"/>
      <c r="L42" s="367"/>
      <c r="M42" s="387"/>
      <c r="N42" s="389"/>
      <c r="O42" s="387"/>
      <c r="P42" s="359"/>
      <c r="Q42" s="361"/>
      <c r="R42" s="367"/>
      <c r="S42" s="387"/>
      <c r="T42" s="389"/>
      <c r="U42" s="387"/>
      <c r="V42" s="359"/>
      <c r="W42" s="361"/>
      <c r="X42" s="367"/>
      <c r="Y42" s="387"/>
      <c r="Z42" s="389"/>
      <c r="AA42" s="387"/>
      <c r="AB42" s="359"/>
      <c r="AC42" s="383"/>
      <c r="AD42" s="384"/>
      <c r="AE42" s="384"/>
      <c r="AF42" s="384"/>
      <c r="AG42" s="385"/>
      <c r="AH42" s="426"/>
      <c r="AI42" s="356"/>
      <c r="AJ42" s="357"/>
      <c r="AK42" s="429"/>
      <c r="AL42" s="441"/>
      <c r="AN42" s="82"/>
      <c r="AO42" s="82"/>
      <c r="AP42" s="82"/>
      <c r="AQ42" s="82"/>
      <c r="AR42" s="82"/>
      <c r="AS42" s="82"/>
      <c r="AT42" s="82"/>
      <c r="AU42" s="53"/>
      <c r="AV42" s="82"/>
      <c r="AW42" s="82"/>
      <c r="AX42" s="82"/>
      <c r="AY42" s="82"/>
      <c r="AZ42" s="82"/>
      <c r="BA42" s="53"/>
      <c r="BB42" s="82"/>
      <c r="BC42" s="82"/>
      <c r="BD42" s="82"/>
      <c r="BF42" s="86"/>
      <c r="BG42" s="86"/>
      <c r="BH42" s="86"/>
      <c r="BI42" s="86"/>
      <c r="BJ42" s="86"/>
      <c r="BK42" s="86"/>
      <c r="BL42" s="86"/>
      <c r="BM42" s="86"/>
      <c r="BN42" s="86"/>
      <c r="BO42" s="86"/>
      <c r="BP42" s="86"/>
    </row>
    <row r="43" spans="1:69" s="3" customFormat="1" ht="13.5" customHeight="1" x14ac:dyDescent="0.15">
      <c r="A43" s="17"/>
      <c r="B43" s="18"/>
      <c r="C43" s="19"/>
      <c r="D43" s="25"/>
      <c r="E43" s="19"/>
      <c r="F43" s="45"/>
      <c r="G43" s="19"/>
      <c r="H43" s="45"/>
      <c r="I43" s="19"/>
      <c r="J43" s="17"/>
      <c r="K43" s="18"/>
      <c r="L43" s="47"/>
      <c r="M43" s="47"/>
      <c r="N43" s="47"/>
      <c r="O43" s="51"/>
      <c r="P43" s="47"/>
      <c r="Q43" s="93" t="s">
        <v>13</v>
      </c>
      <c r="R43" s="94"/>
      <c r="S43" s="347"/>
      <c r="T43" s="348"/>
      <c r="U43" s="348"/>
      <c r="V43" s="349"/>
      <c r="W43" s="93" t="s">
        <v>13</v>
      </c>
      <c r="X43" s="94"/>
      <c r="Y43" s="347"/>
      <c r="Z43" s="348"/>
      <c r="AA43" s="348"/>
      <c r="AB43" s="349"/>
      <c r="AC43" s="4"/>
      <c r="AD43" s="4"/>
      <c r="AE43" s="4"/>
      <c r="AF43" s="4"/>
      <c r="AG43" s="20"/>
      <c r="AH43" s="424" t="str">
        <f t="shared" ref="AH43" si="8">IF(OR(J45="",AK43="兼務中",AL43="休職中"),"",HLOOKUP(1,BF43:BQ44,2,FALSE))</f>
        <v/>
      </c>
      <c r="AI43" s="352"/>
      <c r="AJ43" s="353"/>
      <c r="AK43" s="427"/>
      <c r="AL43" s="439"/>
      <c r="AN43" s="84" t="s">
        <v>101</v>
      </c>
      <c r="AO43" s="84" t="s">
        <v>210</v>
      </c>
      <c r="AP43" s="84" t="s">
        <v>209</v>
      </c>
      <c r="AQ43" s="84" t="s">
        <v>100</v>
      </c>
      <c r="AR43" s="84" t="s">
        <v>102</v>
      </c>
      <c r="AS43" s="84" t="s">
        <v>103</v>
      </c>
      <c r="AT43" s="84" t="s">
        <v>104</v>
      </c>
      <c r="AU43" s="89"/>
      <c r="AV43" s="59" t="s">
        <v>48</v>
      </c>
      <c r="AW43" s="59" t="s">
        <v>50</v>
      </c>
      <c r="AX43" s="59" t="s">
        <v>68</v>
      </c>
      <c r="AY43" s="56" t="s">
        <v>52</v>
      </c>
      <c r="AZ43" s="59" t="s">
        <v>53</v>
      </c>
      <c r="BA43" s="47"/>
      <c r="BB43" s="58" t="s">
        <v>54</v>
      </c>
      <c r="BC43" s="57" t="s">
        <v>55</v>
      </c>
      <c r="BD43" s="56" t="s">
        <v>53</v>
      </c>
      <c r="BF43" s="65">
        <f>IF(AND(AD44&lt;&gt;"",AD44&gt;=25),1,0)</f>
        <v>0</v>
      </c>
      <c r="BG43" s="64">
        <f>IF(AND(AD44&gt;=22,AD44&lt;25),1,0)</f>
        <v>0</v>
      </c>
      <c r="BH43" s="64">
        <f>IF(AND(AD44&gt;=19,AD44&lt;22),1,0)</f>
        <v>0</v>
      </c>
      <c r="BI43" s="64">
        <f>IF(AND(AD44&gt;=16,AD44&lt;19),1,0)</f>
        <v>0</v>
      </c>
      <c r="BJ43" s="64">
        <f>IF(AND(AD44&gt;=13,AD44&lt;16),1,0)</f>
        <v>0</v>
      </c>
      <c r="BK43" s="64">
        <f>IF(AND(AD44&gt;=10,AD44&lt;13),1,0)</f>
        <v>0</v>
      </c>
      <c r="BL43" s="64">
        <f>IF(AND(AD44&gt;=7,AD44&lt;10),1,0)</f>
        <v>0</v>
      </c>
      <c r="BM43" s="64">
        <f>IF(AND(AD44&gt;=4,AD44&lt;7),1,0)</f>
        <v>0</v>
      </c>
      <c r="BN43" s="64">
        <f>IF(AND(AD44&gt;=2,AD44&lt;4),1,0)</f>
        <v>0</v>
      </c>
      <c r="BO43" s="64">
        <f>IF(AND(AD44&gt;=1,AD44&lt;2),1,0)</f>
        <v>0</v>
      </c>
      <c r="BP43" s="64">
        <f>IF(AND(AD44&gt;=0,AD44&lt;1),1,0)</f>
        <v>0</v>
      </c>
      <c r="BQ43" s="58">
        <f>IF(AD44&lt;0,1,0)</f>
        <v>0</v>
      </c>
    </row>
    <row r="44" spans="1:69" s="6" customFormat="1" ht="13.5" customHeight="1" x14ac:dyDescent="0.15">
      <c r="A44" s="13"/>
      <c r="B44" s="14"/>
      <c r="C44" s="12"/>
      <c r="D44" s="14"/>
      <c r="E44" s="12"/>
      <c r="F44" s="46"/>
      <c r="G44" s="44"/>
      <c r="H44" s="46"/>
      <c r="I44" s="44"/>
      <c r="J44" s="13"/>
      <c r="K44" s="70"/>
      <c r="L44" s="43" t="s">
        <v>93</v>
      </c>
      <c r="M44" s="26">
        <f>AS44</f>
        <v>0</v>
      </c>
      <c r="N44" s="52" t="s">
        <v>44</v>
      </c>
      <c r="O44" s="26">
        <f>AT44</f>
        <v>0</v>
      </c>
      <c r="P44" s="52" t="s">
        <v>46</v>
      </c>
      <c r="Q44" s="50"/>
      <c r="R44" s="83" t="s">
        <v>96</v>
      </c>
      <c r="S44" s="189"/>
      <c r="T44" s="48" t="s">
        <v>44</v>
      </c>
      <c r="U44" s="189"/>
      <c r="V44" s="38" t="s">
        <v>45</v>
      </c>
      <c r="W44" s="50"/>
      <c r="X44" s="83" t="s">
        <v>97</v>
      </c>
      <c r="Y44" s="189"/>
      <c r="Z44" s="48" t="s">
        <v>44</v>
      </c>
      <c r="AA44" s="189"/>
      <c r="AB44" s="38" t="s">
        <v>45</v>
      </c>
      <c r="AC44" s="41" t="s">
        <v>43</v>
      </c>
      <c r="AD44" s="48" t="str">
        <f>IF(J45="","",M44+S44+AY44+BC44)</f>
        <v/>
      </c>
      <c r="AE44" s="48" t="s">
        <v>44</v>
      </c>
      <c r="AF44" s="48" t="str">
        <f>IF(J45="","",BD44)</f>
        <v/>
      </c>
      <c r="AG44" s="38" t="s">
        <v>47</v>
      </c>
      <c r="AH44" s="425"/>
      <c r="AI44" s="354"/>
      <c r="AJ44" s="355"/>
      <c r="AK44" s="428"/>
      <c r="AL44" s="440"/>
      <c r="AN44" s="62">
        <f>IF(J45="",0,(DATEDIF(J45,$Q$2,"m")))</f>
        <v>0</v>
      </c>
      <c r="AO44" s="62" t="str">
        <f>IF(J45="","",DATEDIF(DATE(YEAR($Q$2),MONTH($Q$2)-1,DAY(J45)),$Q$2,"d"))</f>
        <v/>
      </c>
      <c r="AP44" s="62">
        <f>IF(DAY(J45)=1,0,(IF(AO44&gt;=15,1,0)))</f>
        <v>1</v>
      </c>
      <c r="AQ44" s="62">
        <f>IF(J45="",0,M45*12+O45)</f>
        <v>0</v>
      </c>
      <c r="AR44" s="62">
        <f>IF(J45="",0,AN44+AP44-AQ44)</f>
        <v>0</v>
      </c>
      <c r="AS44" s="62">
        <f>IF(J45="",0,INT(AR44/12))</f>
        <v>0</v>
      </c>
      <c r="AT44" s="62">
        <f>IF(J45="",0,AR44-AS44*12)</f>
        <v>0</v>
      </c>
      <c r="AU44" s="53"/>
      <c r="AV44" s="58">
        <f>Y44*12+AA44</f>
        <v>0</v>
      </c>
      <c r="AW44" s="60">
        <f>AV44/3</f>
        <v>0</v>
      </c>
      <c r="AX44" s="61">
        <f>ROUNDDOWN(AW44,0)</f>
        <v>0</v>
      </c>
      <c r="AY44" s="58">
        <f>INT(AX44/12)</f>
        <v>0</v>
      </c>
      <c r="AZ44" s="58">
        <f>AX44-AY44*12</f>
        <v>0</v>
      </c>
      <c r="BA44" s="53"/>
      <c r="BB44" s="62">
        <f>O44+U44+AZ44</f>
        <v>0</v>
      </c>
      <c r="BC44" s="62">
        <f>INT(BB44/12)</f>
        <v>0</v>
      </c>
      <c r="BD44" s="62">
        <f>BB44-BC44*12</f>
        <v>0</v>
      </c>
      <c r="BF44" s="64" t="s">
        <v>57</v>
      </c>
      <c r="BG44" s="64" t="s">
        <v>58</v>
      </c>
      <c r="BH44" s="64" t="s">
        <v>59</v>
      </c>
      <c r="BI44" s="64" t="s">
        <v>60</v>
      </c>
      <c r="BJ44" s="64" t="s">
        <v>61</v>
      </c>
      <c r="BK44" s="64" t="s">
        <v>62</v>
      </c>
      <c r="BL44" s="64" t="s">
        <v>63</v>
      </c>
      <c r="BM44" s="64" t="s">
        <v>64</v>
      </c>
      <c r="BN44" s="64" t="s">
        <v>65</v>
      </c>
      <c r="BO44" s="64" t="s">
        <v>66</v>
      </c>
      <c r="BP44" s="64" t="s">
        <v>67</v>
      </c>
      <c r="BQ44" s="62" t="s">
        <v>105</v>
      </c>
    </row>
    <row r="45" spans="1:69" s="6" customFormat="1" ht="10.5" customHeight="1" x14ac:dyDescent="0.15">
      <c r="A45" s="399"/>
      <c r="B45" s="401"/>
      <c r="C45" s="402"/>
      <c r="D45" s="405"/>
      <c r="E45" s="406"/>
      <c r="F45" s="409"/>
      <c r="G45" s="411" t="s">
        <v>41</v>
      </c>
      <c r="H45" s="409"/>
      <c r="I45" s="411" t="s">
        <v>41</v>
      </c>
      <c r="J45" s="413"/>
      <c r="K45" s="360" t="s">
        <v>92</v>
      </c>
      <c r="L45" s="366" t="s">
        <v>95</v>
      </c>
      <c r="M45" s="386"/>
      <c r="N45" s="388" t="s">
        <v>44</v>
      </c>
      <c r="O45" s="386"/>
      <c r="P45" s="358" t="s">
        <v>94</v>
      </c>
      <c r="Q45" s="360" t="s">
        <v>92</v>
      </c>
      <c r="R45" s="366" t="s">
        <v>95</v>
      </c>
      <c r="S45" s="386"/>
      <c r="T45" s="388" t="s">
        <v>44</v>
      </c>
      <c r="U45" s="386"/>
      <c r="V45" s="358" t="s">
        <v>94</v>
      </c>
      <c r="W45" s="360" t="s">
        <v>92</v>
      </c>
      <c r="X45" s="366" t="s">
        <v>95</v>
      </c>
      <c r="Y45" s="386"/>
      <c r="Z45" s="388" t="s">
        <v>44</v>
      </c>
      <c r="AA45" s="386"/>
      <c r="AB45" s="358" t="s">
        <v>94</v>
      </c>
      <c r="AC45" s="380"/>
      <c r="AD45" s="381"/>
      <c r="AE45" s="381"/>
      <c r="AF45" s="381"/>
      <c r="AG45" s="382"/>
      <c r="AH45" s="425"/>
      <c r="AI45" s="354"/>
      <c r="AJ45" s="355"/>
      <c r="AK45" s="428"/>
      <c r="AL45" s="440"/>
      <c r="AN45" s="82"/>
      <c r="AO45" s="82"/>
      <c r="AP45" s="82"/>
      <c r="AQ45" s="82"/>
      <c r="AR45" s="82"/>
      <c r="AS45" s="82"/>
      <c r="AT45" s="82"/>
      <c r="AU45" s="53"/>
      <c r="AV45" s="63"/>
      <c r="AW45" s="87"/>
      <c r="AX45" s="88"/>
      <c r="AY45" s="63"/>
      <c r="AZ45" s="63"/>
      <c r="BA45" s="53"/>
      <c r="BB45" s="82"/>
      <c r="BC45" s="82"/>
      <c r="BD45" s="82"/>
      <c r="BF45" s="86"/>
      <c r="BG45" s="86"/>
      <c r="BH45" s="86"/>
      <c r="BI45" s="86"/>
      <c r="BJ45" s="86"/>
      <c r="BK45" s="86"/>
      <c r="BL45" s="86"/>
      <c r="BM45" s="86"/>
      <c r="BN45" s="86"/>
      <c r="BO45" s="86"/>
      <c r="BP45" s="86"/>
      <c r="BQ45" s="86"/>
    </row>
    <row r="46" spans="1:69" s="6" customFormat="1" ht="10.5" customHeight="1" x14ac:dyDescent="0.15">
      <c r="A46" s="400"/>
      <c r="B46" s="403"/>
      <c r="C46" s="404"/>
      <c r="D46" s="407"/>
      <c r="E46" s="408"/>
      <c r="F46" s="410"/>
      <c r="G46" s="412"/>
      <c r="H46" s="410"/>
      <c r="I46" s="412"/>
      <c r="J46" s="414"/>
      <c r="K46" s="361"/>
      <c r="L46" s="367"/>
      <c r="M46" s="387"/>
      <c r="N46" s="389"/>
      <c r="O46" s="387"/>
      <c r="P46" s="359"/>
      <c r="Q46" s="361"/>
      <c r="R46" s="367"/>
      <c r="S46" s="387"/>
      <c r="T46" s="389"/>
      <c r="U46" s="387"/>
      <c r="V46" s="359"/>
      <c r="W46" s="361"/>
      <c r="X46" s="367"/>
      <c r="Y46" s="387"/>
      <c r="Z46" s="389"/>
      <c r="AA46" s="387"/>
      <c r="AB46" s="359"/>
      <c r="AC46" s="383"/>
      <c r="AD46" s="384"/>
      <c r="AE46" s="384"/>
      <c r="AF46" s="384"/>
      <c r="AG46" s="385"/>
      <c r="AH46" s="426"/>
      <c r="AI46" s="356"/>
      <c r="AJ46" s="357"/>
      <c r="AK46" s="429"/>
      <c r="AL46" s="441"/>
      <c r="AN46" s="82"/>
      <c r="AO46" s="82"/>
      <c r="AP46" s="82"/>
      <c r="AQ46" s="82"/>
      <c r="AR46" s="82"/>
      <c r="AS46" s="82"/>
      <c r="AT46" s="82"/>
      <c r="AU46" s="53"/>
      <c r="AV46" s="82"/>
      <c r="AW46" s="82"/>
      <c r="AX46" s="82"/>
      <c r="AY46" s="82"/>
      <c r="AZ46" s="82"/>
      <c r="BA46" s="53"/>
      <c r="BB46" s="82"/>
      <c r="BC46" s="82"/>
      <c r="BD46" s="82"/>
      <c r="BF46" s="86"/>
      <c r="BG46" s="86"/>
      <c r="BH46" s="86"/>
      <c r="BI46" s="86"/>
      <c r="BJ46" s="86"/>
      <c r="BK46" s="86"/>
      <c r="BL46" s="86"/>
      <c r="BM46" s="86"/>
      <c r="BN46" s="86"/>
      <c r="BO46" s="86"/>
      <c r="BP46" s="86"/>
    </row>
    <row r="47" spans="1:69" s="3" customFormat="1" ht="13.5" customHeight="1" x14ac:dyDescent="0.15">
      <c r="A47" s="17"/>
      <c r="B47" s="18"/>
      <c r="C47" s="19"/>
      <c r="D47" s="25"/>
      <c r="E47" s="19"/>
      <c r="F47" s="45"/>
      <c r="G47" s="19"/>
      <c r="H47" s="45"/>
      <c r="I47" s="19"/>
      <c r="J47" s="17"/>
      <c r="K47" s="18"/>
      <c r="L47" s="47"/>
      <c r="M47" s="47"/>
      <c r="N47" s="47"/>
      <c r="O47" s="51"/>
      <c r="P47" s="47"/>
      <c r="Q47" s="93" t="s">
        <v>13</v>
      </c>
      <c r="R47" s="94"/>
      <c r="S47" s="347"/>
      <c r="T47" s="348"/>
      <c r="U47" s="348"/>
      <c r="V47" s="349"/>
      <c r="W47" s="93" t="s">
        <v>13</v>
      </c>
      <c r="X47" s="94"/>
      <c r="Y47" s="347"/>
      <c r="Z47" s="348"/>
      <c r="AA47" s="348"/>
      <c r="AB47" s="349"/>
      <c r="AC47" s="4"/>
      <c r="AD47" s="4"/>
      <c r="AE47" s="4"/>
      <c r="AF47" s="4"/>
      <c r="AG47" s="20"/>
      <c r="AH47" s="424" t="str">
        <f t="shared" ref="AH47" si="9">IF(OR(J49="",AK47="兼務中",AL47="休職中"),"",HLOOKUP(1,BF47:BQ48,2,FALSE))</f>
        <v/>
      </c>
      <c r="AI47" s="352"/>
      <c r="AJ47" s="353"/>
      <c r="AK47" s="427"/>
      <c r="AL47" s="439"/>
      <c r="AN47" s="84" t="s">
        <v>101</v>
      </c>
      <c r="AO47" s="84" t="s">
        <v>210</v>
      </c>
      <c r="AP47" s="84" t="s">
        <v>209</v>
      </c>
      <c r="AQ47" s="84" t="s">
        <v>100</v>
      </c>
      <c r="AR47" s="84" t="s">
        <v>102</v>
      </c>
      <c r="AS47" s="84" t="s">
        <v>103</v>
      </c>
      <c r="AT47" s="84" t="s">
        <v>104</v>
      </c>
      <c r="AU47" s="89"/>
      <c r="AV47" s="59" t="s">
        <v>48</v>
      </c>
      <c r="AW47" s="59" t="s">
        <v>50</v>
      </c>
      <c r="AX47" s="59" t="s">
        <v>68</v>
      </c>
      <c r="AY47" s="56" t="s">
        <v>52</v>
      </c>
      <c r="AZ47" s="59" t="s">
        <v>53</v>
      </c>
      <c r="BA47" s="47"/>
      <c r="BB47" s="58" t="s">
        <v>54</v>
      </c>
      <c r="BC47" s="57" t="s">
        <v>55</v>
      </c>
      <c r="BD47" s="56" t="s">
        <v>53</v>
      </c>
      <c r="BF47" s="65">
        <f>IF(AND(AD48&lt;&gt;"",AD48&gt;=25),1,0)</f>
        <v>0</v>
      </c>
      <c r="BG47" s="64">
        <f>IF(AND(AD48&gt;=22,AD48&lt;25),1,0)</f>
        <v>0</v>
      </c>
      <c r="BH47" s="64">
        <f>IF(AND(AD48&gt;=19,AD48&lt;22),1,0)</f>
        <v>0</v>
      </c>
      <c r="BI47" s="64">
        <f>IF(AND(AD48&gt;=16,AD48&lt;19),1,0)</f>
        <v>0</v>
      </c>
      <c r="BJ47" s="64">
        <f>IF(AND(AD48&gt;=13,AD48&lt;16),1,0)</f>
        <v>0</v>
      </c>
      <c r="BK47" s="64">
        <f>IF(AND(AD48&gt;=10,AD48&lt;13),1,0)</f>
        <v>0</v>
      </c>
      <c r="BL47" s="64">
        <f>IF(AND(AD48&gt;=7,AD48&lt;10),1,0)</f>
        <v>0</v>
      </c>
      <c r="BM47" s="64">
        <f>IF(AND(AD48&gt;=4,AD48&lt;7),1,0)</f>
        <v>0</v>
      </c>
      <c r="BN47" s="64">
        <f>IF(AND(AD48&gt;=2,AD48&lt;4),1,0)</f>
        <v>0</v>
      </c>
      <c r="BO47" s="64">
        <f>IF(AND(AD48&gt;=1,AD48&lt;2),1,0)</f>
        <v>0</v>
      </c>
      <c r="BP47" s="64">
        <f>IF(AND(AD48&gt;=0,AD48&lt;1),1,0)</f>
        <v>0</v>
      </c>
      <c r="BQ47" s="58">
        <f>IF(AD48&lt;0,1,0)</f>
        <v>0</v>
      </c>
    </row>
    <row r="48" spans="1:69" s="6" customFormat="1" ht="13.5" customHeight="1" x14ac:dyDescent="0.15">
      <c r="A48" s="13"/>
      <c r="B48" s="14"/>
      <c r="C48" s="12"/>
      <c r="D48" s="14"/>
      <c r="E48" s="12"/>
      <c r="F48" s="46"/>
      <c r="G48" s="44"/>
      <c r="H48" s="46"/>
      <c r="I48" s="44"/>
      <c r="J48" s="13"/>
      <c r="K48" s="70"/>
      <c r="L48" s="43" t="s">
        <v>93</v>
      </c>
      <c r="M48" s="26">
        <f>AS48</f>
        <v>0</v>
      </c>
      <c r="N48" s="52" t="s">
        <v>44</v>
      </c>
      <c r="O48" s="26">
        <f>AT48</f>
        <v>0</v>
      </c>
      <c r="P48" s="52" t="s">
        <v>46</v>
      </c>
      <c r="Q48" s="50"/>
      <c r="R48" s="83" t="s">
        <v>96</v>
      </c>
      <c r="S48" s="189"/>
      <c r="T48" s="48" t="s">
        <v>44</v>
      </c>
      <c r="U48" s="189"/>
      <c r="V48" s="38" t="s">
        <v>45</v>
      </c>
      <c r="W48" s="50"/>
      <c r="X48" s="83" t="s">
        <v>97</v>
      </c>
      <c r="Y48" s="189"/>
      <c r="Z48" s="48" t="s">
        <v>44</v>
      </c>
      <c r="AA48" s="189"/>
      <c r="AB48" s="38" t="s">
        <v>45</v>
      </c>
      <c r="AC48" s="41" t="s">
        <v>43</v>
      </c>
      <c r="AD48" s="48" t="str">
        <f>IF(J49="","",M48+S48+AY48+BC48)</f>
        <v/>
      </c>
      <c r="AE48" s="48" t="s">
        <v>44</v>
      </c>
      <c r="AF48" s="48" t="str">
        <f>IF(J49="","",BD48)</f>
        <v/>
      </c>
      <c r="AG48" s="38" t="s">
        <v>47</v>
      </c>
      <c r="AH48" s="425"/>
      <c r="AI48" s="354"/>
      <c r="AJ48" s="355"/>
      <c r="AK48" s="428"/>
      <c r="AL48" s="440"/>
      <c r="AN48" s="62">
        <f>IF(J49="",0,(DATEDIF(J49,$Q$2,"m")))</f>
        <v>0</v>
      </c>
      <c r="AO48" s="62" t="str">
        <f>IF(J49="","",DATEDIF(DATE(YEAR($Q$2),MONTH($Q$2)-1,DAY(J49)),$Q$2,"d"))</f>
        <v/>
      </c>
      <c r="AP48" s="62">
        <f>IF(DAY(J49)=1,0,(IF(AO48&gt;=15,1,0)))</f>
        <v>1</v>
      </c>
      <c r="AQ48" s="62">
        <f>IF(J49="",0,M49*12+O49)</f>
        <v>0</v>
      </c>
      <c r="AR48" s="62">
        <f>IF(J49="",0,AN48+AP48-AQ48)</f>
        <v>0</v>
      </c>
      <c r="AS48" s="62">
        <f>IF(J49="",0,INT(AR48/12))</f>
        <v>0</v>
      </c>
      <c r="AT48" s="62">
        <f>IF(J49="",0,AR48-AS48*12)</f>
        <v>0</v>
      </c>
      <c r="AU48" s="53"/>
      <c r="AV48" s="58">
        <f>Y48*12+AA48</f>
        <v>0</v>
      </c>
      <c r="AW48" s="60">
        <f>AV48/3</f>
        <v>0</v>
      </c>
      <c r="AX48" s="61">
        <f>ROUNDDOWN(AW48,0)</f>
        <v>0</v>
      </c>
      <c r="AY48" s="58">
        <f>INT(AX48/12)</f>
        <v>0</v>
      </c>
      <c r="AZ48" s="58">
        <f>AX48-AY48*12</f>
        <v>0</v>
      </c>
      <c r="BA48" s="53"/>
      <c r="BB48" s="62">
        <f>O48+U48+AZ48</f>
        <v>0</v>
      </c>
      <c r="BC48" s="62">
        <f>INT(BB48/12)</f>
        <v>0</v>
      </c>
      <c r="BD48" s="62">
        <f>BB48-BC48*12</f>
        <v>0</v>
      </c>
      <c r="BF48" s="64" t="s">
        <v>57</v>
      </c>
      <c r="BG48" s="64" t="s">
        <v>58</v>
      </c>
      <c r="BH48" s="64" t="s">
        <v>59</v>
      </c>
      <c r="BI48" s="64" t="s">
        <v>60</v>
      </c>
      <c r="BJ48" s="64" t="s">
        <v>61</v>
      </c>
      <c r="BK48" s="64" t="s">
        <v>62</v>
      </c>
      <c r="BL48" s="64" t="s">
        <v>63</v>
      </c>
      <c r="BM48" s="64" t="s">
        <v>64</v>
      </c>
      <c r="BN48" s="64" t="s">
        <v>65</v>
      </c>
      <c r="BO48" s="64" t="s">
        <v>66</v>
      </c>
      <c r="BP48" s="64" t="s">
        <v>67</v>
      </c>
      <c r="BQ48" s="62" t="s">
        <v>105</v>
      </c>
    </row>
    <row r="49" spans="1:69" s="6" customFormat="1" ht="10.5" customHeight="1" x14ac:dyDescent="0.15">
      <c r="A49" s="399"/>
      <c r="B49" s="401"/>
      <c r="C49" s="402"/>
      <c r="D49" s="405"/>
      <c r="E49" s="406"/>
      <c r="F49" s="409"/>
      <c r="G49" s="411" t="s">
        <v>41</v>
      </c>
      <c r="H49" s="409"/>
      <c r="I49" s="411" t="s">
        <v>41</v>
      </c>
      <c r="J49" s="413"/>
      <c r="K49" s="360" t="s">
        <v>92</v>
      </c>
      <c r="L49" s="366" t="s">
        <v>95</v>
      </c>
      <c r="M49" s="386"/>
      <c r="N49" s="388" t="s">
        <v>44</v>
      </c>
      <c r="O49" s="386"/>
      <c r="P49" s="358" t="s">
        <v>94</v>
      </c>
      <c r="Q49" s="360" t="s">
        <v>92</v>
      </c>
      <c r="R49" s="366" t="s">
        <v>95</v>
      </c>
      <c r="S49" s="386"/>
      <c r="T49" s="388" t="s">
        <v>44</v>
      </c>
      <c r="U49" s="386"/>
      <c r="V49" s="358" t="s">
        <v>94</v>
      </c>
      <c r="W49" s="360" t="s">
        <v>92</v>
      </c>
      <c r="X49" s="366" t="s">
        <v>95</v>
      </c>
      <c r="Y49" s="386"/>
      <c r="Z49" s="388" t="s">
        <v>44</v>
      </c>
      <c r="AA49" s="386"/>
      <c r="AB49" s="358" t="s">
        <v>94</v>
      </c>
      <c r="AC49" s="380"/>
      <c r="AD49" s="381"/>
      <c r="AE49" s="381"/>
      <c r="AF49" s="381"/>
      <c r="AG49" s="382"/>
      <c r="AH49" s="425"/>
      <c r="AI49" s="354"/>
      <c r="AJ49" s="355"/>
      <c r="AK49" s="428"/>
      <c r="AL49" s="440"/>
      <c r="AN49" s="82"/>
      <c r="AO49" s="82"/>
      <c r="AP49" s="82"/>
      <c r="AQ49" s="82"/>
      <c r="AR49" s="82"/>
      <c r="AS49" s="82"/>
      <c r="AT49" s="82"/>
      <c r="AU49" s="53"/>
      <c r="AV49" s="63"/>
      <c r="AW49" s="87"/>
      <c r="AX49" s="88"/>
      <c r="AY49" s="63"/>
      <c r="AZ49" s="63"/>
      <c r="BA49" s="53"/>
      <c r="BB49" s="82"/>
      <c r="BC49" s="82"/>
      <c r="BD49" s="82"/>
      <c r="BF49" s="86"/>
      <c r="BG49" s="86"/>
      <c r="BH49" s="86"/>
      <c r="BI49" s="86"/>
      <c r="BJ49" s="86"/>
      <c r="BK49" s="86"/>
      <c r="BL49" s="86"/>
      <c r="BM49" s="86"/>
      <c r="BN49" s="86"/>
      <c r="BO49" s="86"/>
      <c r="BP49" s="86"/>
      <c r="BQ49" s="86"/>
    </row>
    <row r="50" spans="1:69" s="6" customFormat="1" ht="10.5" customHeight="1" x14ac:dyDescent="0.15">
      <c r="A50" s="400"/>
      <c r="B50" s="403"/>
      <c r="C50" s="404"/>
      <c r="D50" s="407"/>
      <c r="E50" s="408"/>
      <c r="F50" s="410"/>
      <c r="G50" s="412"/>
      <c r="H50" s="410"/>
      <c r="I50" s="412"/>
      <c r="J50" s="414"/>
      <c r="K50" s="361"/>
      <c r="L50" s="367"/>
      <c r="M50" s="387"/>
      <c r="N50" s="389"/>
      <c r="O50" s="387"/>
      <c r="P50" s="359"/>
      <c r="Q50" s="361"/>
      <c r="R50" s="367"/>
      <c r="S50" s="387"/>
      <c r="T50" s="389"/>
      <c r="U50" s="387"/>
      <c r="V50" s="359"/>
      <c r="W50" s="361"/>
      <c r="X50" s="367"/>
      <c r="Y50" s="387"/>
      <c r="Z50" s="389"/>
      <c r="AA50" s="387"/>
      <c r="AB50" s="359"/>
      <c r="AC50" s="383"/>
      <c r="AD50" s="384"/>
      <c r="AE50" s="384"/>
      <c r="AF50" s="384"/>
      <c r="AG50" s="385"/>
      <c r="AH50" s="426"/>
      <c r="AI50" s="356"/>
      <c r="AJ50" s="357"/>
      <c r="AK50" s="429"/>
      <c r="AL50" s="441"/>
      <c r="AN50" s="82"/>
      <c r="AO50" s="82"/>
      <c r="AP50" s="82"/>
      <c r="AQ50" s="82"/>
      <c r="AR50" s="82"/>
      <c r="AS50" s="82"/>
      <c r="AT50" s="82"/>
      <c r="AU50" s="53"/>
      <c r="AV50" s="82"/>
      <c r="AW50" s="82"/>
      <c r="AX50" s="82"/>
      <c r="AY50" s="82"/>
      <c r="AZ50" s="82"/>
      <c r="BA50" s="53"/>
      <c r="BB50" s="82"/>
      <c r="BC50" s="82"/>
      <c r="BD50" s="82"/>
      <c r="BF50" s="86"/>
      <c r="BG50" s="86"/>
      <c r="BH50" s="86"/>
      <c r="BI50" s="86"/>
      <c r="BJ50" s="86"/>
      <c r="BK50" s="86"/>
      <c r="BL50" s="86"/>
      <c r="BM50" s="86"/>
      <c r="BN50" s="86"/>
      <c r="BO50" s="86"/>
      <c r="BP50" s="86"/>
    </row>
    <row r="51" spans="1:69" s="3" customFormat="1" ht="13.5" customHeight="1" x14ac:dyDescent="0.15">
      <c r="A51" s="17"/>
      <c r="B51" s="18"/>
      <c r="C51" s="19"/>
      <c r="D51" s="25"/>
      <c r="E51" s="19"/>
      <c r="F51" s="45"/>
      <c r="G51" s="19"/>
      <c r="H51" s="45"/>
      <c r="I51" s="19"/>
      <c r="J51" s="17"/>
      <c r="K51" s="18"/>
      <c r="L51" s="47"/>
      <c r="M51" s="47"/>
      <c r="N51" s="47"/>
      <c r="O51" s="51"/>
      <c r="P51" s="47"/>
      <c r="Q51" s="93" t="s">
        <v>13</v>
      </c>
      <c r="R51" s="94"/>
      <c r="S51" s="347"/>
      <c r="T51" s="348"/>
      <c r="U51" s="348"/>
      <c r="V51" s="349"/>
      <c r="W51" s="93" t="s">
        <v>13</v>
      </c>
      <c r="X51" s="94"/>
      <c r="Y51" s="347"/>
      <c r="Z51" s="348"/>
      <c r="AA51" s="348"/>
      <c r="AB51" s="349"/>
      <c r="AC51" s="4"/>
      <c r="AD51" s="4"/>
      <c r="AE51" s="4"/>
      <c r="AF51" s="4"/>
      <c r="AG51" s="20"/>
      <c r="AH51" s="424" t="str">
        <f t="shared" ref="AH51" si="10">IF(OR(J53="",AK51="兼務中",AL51="休職中"),"",HLOOKUP(1,BF51:BQ52,2,FALSE))</f>
        <v/>
      </c>
      <c r="AI51" s="352"/>
      <c r="AJ51" s="353"/>
      <c r="AK51" s="427"/>
      <c r="AL51" s="439"/>
      <c r="AN51" s="84" t="s">
        <v>101</v>
      </c>
      <c r="AO51" s="84" t="s">
        <v>210</v>
      </c>
      <c r="AP51" s="84" t="s">
        <v>209</v>
      </c>
      <c r="AQ51" s="84" t="s">
        <v>100</v>
      </c>
      <c r="AR51" s="84" t="s">
        <v>102</v>
      </c>
      <c r="AS51" s="84" t="s">
        <v>103</v>
      </c>
      <c r="AT51" s="84" t="s">
        <v>104</v>
      </c>
      <c r="AU51" s="89"/>
      <c r="AV51" s="59" t="s">
        <v>48</v>
      </c>
      <c r="AW51" s="59" t="s">
        <v>50</v>
      </c>
      <c r="AX51" s="59" t="s">
        <v>68</v>
      </c>
      <c r="AY51" s="56" t="s">
        <v>52</v>
      </c>
      <c r="AZ51" s="59" t="s">
        <v>53</v>
      </c>
      <c r="BA51" s="47"/>
      <c r="BB51" s="58" t="s">
        <v>54</v>
      </c>
      <c r="BC51" s="57" t="s">
        <v>55</v>
      </c>
      <c r="BD51" s="56" t="s">
        <v>53</v>
      </c>
      <c r="BF51" s="65">
        <f>IF(AND(AD52&lt;&gt;"",AD52&gt;=25),1,0)</f>
        <v>0</v>
      </c>
      <c r="BG51" s="64">
        <f>IF(AND(AD52&gt;=22,AD52&lt;25),1,0)</f>
        <v>0</v>
      </c>
      <c r="BH51" s="64">
        <f>IF(AND(AD52&gt;=19,AD52&lt;22),1,0)</f>
        <v>0</v>
      </c>
      <c r="BI51" s="64">
        <f>IF(AND(AD52&gt;=16,AD52&lt;19),1,0)</f>
        <v>0</v>
      </c>
      <c r="BJ51" s="64">
        <f>IF(AND(AD52&gt;=13,AD52&lt;16),1,0)</f>
        <v>0</v>
      </c>
      <c r="BK51" s="64">
        <f>IF(AND(AD52&gt;=10,AD52&lt;13),1,0)</f>
        <v>0</v>
      </c>
      <c r="BL51" s="64">
        <f>IF(AND(AD52&gt;=7,AD52&lt;10),1,0)</f>
        <v>0</v>
      </c>
      <c r="BM51" s="64">
        <f>IF(AND(AD52&gt;=4,AD52&lt;7),1,0)</f>
        <v>0</v>
      </c>
      <c r="BN51" s="64">
        <f>IF(AND(AD52&gt;=2,AD52&lt;4),1,0)</f>
        <v>0</v>
      </c>
      <c r="BO51" s="64">
        <f>IF(AND(AD52&gt;=1,AD52&lt;2),1,0)</f>
        <v>0</v>
      </c>
      <c r="BP51" s="64">
        <f>IF(AND(AD52&gt;=0,AD52&lt;1),1,0)</f>
        <v>0</v>
      </c>
      <c r="BQ51" s="58">
        <f>IF(AD52&lt;0,1,0)</f>
        <v>0</v>
      </c>
    </row>
    <row r="52" spans="1:69" s="6" customFormat="1" ht="13.5" customHeight="1" x14ac:dyDescent="0.15">
      <c r="A52" s="13"/>
      <c r="B52" s="14"/>
      <c r="C52" s="12"/>
      <c r="D52" s="14"/>
      <c r="E52" s="12"/>
      <c r="F52" s="46"/>
      <c r="G52" s="44"/>
      <c r="H52" s="46"/>
      <c r="I52" s="44"/>
      <c r="J52" s="13"/>
      <c r="K52" s="70"/>
      <c r="L52" s="43" t="s">
        <v>93</v>
      </c>
      <c r="M52" s="26">
        <f>AS52</f>
        <v>0</v>
      </c>
      <c r="N52" s="52" t="s">
        <v>44</v>
      </c>
      <c r="O52" s="26">
        <f>AT52</f>
        <v>0</v>
      </c>
      <c r="P52" s="52" t="s">
        <v>46</v>
      </c>
      <c r="Q52" s="50"/>
      <c r="R52" s="83" t="s">
        <v>96</v>
      </c>
      <c r="S52" s="189"/>
      <c r="T52" s="48" t="s">
        <v>44</v>
      </c>
      <c r="U52" s="189"/>
      <c r="V52" s="38" t="s">
        <v>45</v>
      </c>
      <c r="W52" s="50"/>
      <c r="X52" s="83" t="s">
        <v>97</v>
      </c>
      <c r="Y52" s="189"/>
      <c r="Z52" s="48" t="s">
        <v>44</v>
      </c>
      <c r="AA52" s="189"/>
      <c r="AB52" s="38" t="s">
        <v>45</v>
      </c>
      <c r="AC52" s="41" t="s">
        <v>43</v>
      </c>
      <c r="AD52" s="48" t="str">
        <f>IF(J53="","",M52+S52+AY52+BC52)</f>
        <v/>
      </c>
      <c r="AE52" s="48" t="s">
        <v>44</v>
      </c>
      <c r="AF52" s="48" t="str">
        <f>IF(J53="","",BD52)</f>
        <v/>
      </c>
      <c r="AG52" s="38" t="s">
        <v>47</v>
      </c>
      <c r="AH52" s="425"/>
      <c r="AI52" s="354"/>
      <c r="AJ52" s="355"/>
      <c r="AK52" s="428"/>
      <c r="AL52" s="440"/>
      <c r="AN52" s="62">
        <f>IF(J53="",0,(DATEDIF(J53,$Q$2,"m")))</f>
        <v>0</v>
      </c>
      <c r="AO52" s="62" t="str">
        <f>IF(J53="","",DATEDIF(DATE(YEAR($Q$2),MONTH($Q$2)-1,DAY(J53)),$Q$2,"d"))</f>
        <v/>
      </c>
      <c r="AP52" s="62">
        <f>IF(DAY(J53)=1,0,(IF(AO52&gt;=15,1,0)))</f>
        <v>1</v>
      </c>
      <c r="AQ52" s="62">
        <f>IF(J53="",0,M53*12+O53)</f>
        <v>0</v>
      </c>
      <c r="AR52" s="62">
        <f>IF(J53="",0,AN52+AP52-AQ52)</f>
        <v>0</v>
      </c>
      <c r="AS52" s="62">
        <f>IF(J53="",0,INT(AR52/12))</f>
        <v>0</v>
      </c>
      <c r="AT52" s="62">
        <f>IF(J53="",0,AR52-AS52*12)</f>
        <v>0</v>
      </c>
      <c r="AU52" s="53"/>
      <c r="AV52" s="58">
        <f>Y52*12+AA52</f>
        <v>0</v>
      </c>
      <c r="AW52" s="60">
        <f>AV52/3</f>
        <v>0</v>
      </c>
      <c r="AX52" s="61">
        <f>ROUNDDOWN(AW52,0)</f>
        <v>0</v>
      </c>
      <c r="AY52" s="58">
        <f>INT(AX52/12)</f>
        <v>0</v>
      </c>
      <c r="AZ52" s="58">
        <f>AX52-AY52*12</f>
        <v>0</v>
      </c>
      <c r="BA52" s="53"/>
      <c r="BB52" s="62">
        <f>O52+U52+AZ52</f>
        <v>0</v>
      </c>
      <c r="BC52" s="62">
        <f>INT(BB52/12)</f>
        <v>0</v>
      </c>
      <c r="BD52" s="62">
        <f>BB52-BC52*12</f>
        <v>0</v>
      </c>
      <c r="BF52" s="64" t="s">
        <v>57</v>
      </c>
      <c r="BG52" s="64" t="s">
        <v>58</v>
      </c>
      <c r="BH52" s="64" t="s">
        <v>59</v>
      </c>
      <c r="BI52" s="64" t="s">
        <v>60</v>
      </c>
      <c r="BJ52" s="64" t="s">
        <v>61</v>
      </c>
      <c r="BK52" s="64" t="s">
        <v>62</v>
      </c>
      <c r="BL52" s="64" t="s">
        <v>63</v>
      </c>
      <c r="BM52" s="64" t="s">
        <v>64</v>
      </c>
      <c r="BN52" s="64" t="s">
        <v>65</v>
      </c>
      <c r="BO52" s="64" t="s">
        <v>66</v>
      </c>
      <c r="BP52" s="64" t="s">
        <v>67</v>
      </c>
      <c r="BQ52" s="62" t="s">
        <v>105</v>
      </c>
    </row>
    <row r="53" spans="1:69" s="6" customFormat="1" ht="10.5" customHeight="1" x14ac:dyDescent="0.15">
      <c r="A53" s="399"/>
      <c r="B53" s="401"/>
      <c r="C53" s="402"/>
      <c r="D53" s="405"/>
      <c r="E53" s="406"/>
      <c r="F53" s="409"/>
      <c r="G53" s="411" t="s">
        <v>41</v>
      </c>
      <c r="H53" s="409"/>
      <c r="I53" s="411" t="s">
        <v>41</v>
      </c>
      <c r="J53" s="413"/>
      <c r="K53" s="360" t="s">
        <v>92</v>
      </c>
      <c r="L53" s="366" t="s">
        <v>95</v>
      </c>
      <c r="M53" s="386"/>
      <c r="N53" s="388" t="s">
        <v>44</v>
      </c>
      <c r="O53" s="386"/>
      <c r="P53" s="358" t="s">
        <v>94</v>
      </c>
      <c r="Q53" s="360" t="s">
        <v>92</v>
      </c>
      <c r="R53" s="366" t="s">
        <v>95</v>
      </c>
      <c r="S53" s="386"/>
      <c r="T53" s="388" t="s">
        <v>44</v>
      </c>
      <c r="U53" s="386"/>
      <c r="V53" s="358" t="s">
        <v>94</v>
      </c>
      <c r="W53" s="360" t="s">
        <v>92</v>
      </c>
      <c r="X53" s="366" t="s">
        <v>95</v>
      </c>
      <c r="Y53" s="386"/>
      <c r="Z53" s="388" t="s">
        <v>44</v>
      </c>
      <c r="AA53" s="386"/>
      <c r="AB53" s="358" t="s">
        <v>94</v>
      </c>
      <c r="AC53" s="380"/>
      <c r="AD53" s="381"/>
      <c r="AE53" s="381"/>
      <c r="AF53" s="381"/>
      <c r="AG53" s="382"/>
      <c r="AH53" s="425"/>
      <c r="AI53" s="354"/>
      <c r="AJ53" s="355"/>
      <c r="AK53" s="428"/>
      <c r="AL53" s="440"/>
      <c r="AN53" s="82"/>
      <c r="AO53" s="82"/>
      <c r="AP53" s="82"/>
      <c r="AQ53" s="82"/>
      <c r="AR53" s="82"/>
      <c r="AS53" s="82"/>
      <c r="AT53" s="82"/>
      <c r="AU53" s="53"/>
      <c r="AV53" s="63"/>
      <c r="AW53" s="87"/>
      <c r="AX53" s="88"/>
      <c r="AY53" s="63"/>
      <c r="AZ53" s="63"/>
      <c r="BA53" s="53"/>
      <c r="BB53" s="82"/>
      <c r="BC53" s="82"/>
      <c r="BD53" s="82"/>
      <c r="BF53" s="86"/>
      <c r="BG53" s="86"/>
      <c r="BH53" s="86"/>
      <c r="BI53" s="86"/>
      <c r="BJ53" s="86"/>
      <c r="BK53" s="86"/>
      <c r="BL53" s="86"/>
      <c r="BM53" s="86"/>
      <c r="BN53" s="86"/>
      <c r="BO53" s="86"/>
      <c r="BP53" s="86"/>
      <c r="BQ53" s="86"/>
    </row>
    <row r="54" spans="1:69" s="6" customFormat="1" ht="10.5" customHeight="1" x14ac:dyDescent="0.15">
      <c r="A54" s="400"/>
      <c r="B54" s="403"/>
      <c r="C54" s="404"/>
      <c r="D54" s="407"/>
      <c r="E54" s="408"/>
      <c r="F54" s="410"/>
      <c r="G54" s="412"/>
      <c r="H54" s="410"/>
      <c r="I54" s="412"/>
      <c r="J54" s="414"/>
      <c r="K54" s="361"/>
      <c r="L54" s="367"/>
      <c r="M54" s="387"/>
      <c r="N54" s="389"/>
      <c r="O54" s="387"/>
      <c r="P54" s="359"/>
      <c r="Q54" s="361"/>
      <c r="R54" s="367"/>
      <c r="S54" s="387"/>
      <c r="T54" s="389"/>
      <c r="U54" s="387"/>
      <c r="V54" s="359"/>
      <c r="W54" s="361"/>
      <c r="X54" s="367"/>
      <c r="Y54" s="387"/>
      <c r="Z54" s="389"/>
      <c r="AA54" s="387"/>
      <c r="AB54" s="359"/>
      <c r="AC54" s="383"/>
      <c r="AD54" s="384"/>
      <c r="AE54" s="384"/>
      <c r="AF54" s="384"/>
      <c r="AG54" s="385"/>
      <c r="AH54" s="426"/>
      <c r="AI54" s="356"/>
      <c r="AJ54" s="357"/>
      <c r="AK54" s="429"/>
      <c r="AL54" s="441"/>
      <c r="AN54" s="82"/>
      <c r="AO54" s="82"/>
      <c r="AP54" s="82"/>
      <c r="AQ54" s="82"/>
      <c r="AR54" s="82"/>
      <c r="AS54" s="82"/>
      <c r="AT54" s="82"/>
      <c r="AU54" s="53"/>
      <c r="AV54" s="82"/>
      <c r="AW54" s="82"/>
      <c r="AX54" s="82"/>
      <c r="AY54" s="82"/>
      <c r="AZ54" s="82"/>
      <c r="BA54" s="53"/>
      <c r="BB54" s="82"/>
      <c r="BC54" s="82"/>
      <c r="BD54" s="82"/>
      <c r="BF54" s="86"/>
      <c r="BG54" s="86"/>
      <c r="BH54" s="86"/>
      <c r="BI54" s="86"/>
      <c r="BJ54" s="86"/>
      <c r="BK54" s="86"/>
      <c r="BL54" s="86"/>
      <c r="BM54" s="86"/>
      <c r="BN54" s="86"/>
      <c r="BO54" s="86"/>
      <c r="BP54" s="86"/>
    </row>
    <row r="55" spans="1:69" s="3" customFormat="1" ht="13.5" customHeight="1" x14ac:dyDescent="0.15">
      <c r="A55" s="17"/>
      <c r="B55" s="18"/>
      <c r="C55" s="19"/>
      <c r="D55" s="25"/>
      <c r="E55" s="19"/>
      <c r="F55" s="45"/>
      <c r="G55" s="19"/>
      <c r="H55" s="45"/>
      <c r="I55" s="19"/>
      <c r="J55" s="17"/>
      <c r="K55" s="18"/>
      <c r="L55" s="47"/>
      <c r="M55" s="47"/>
      <c r="N55" s="47"/>
      <c r="O55" s="51"/>
      <c r="P55" s="47"/>
      <c r="Q55" s="93" t="s">
        <v>13</v>
      </c>
      <c r="R55" s="94"/>
      <c r="S55" s="347"/>
      <c r="T55" s="348"/>
      <c r="U55" s="348"/>
      <c r="V55" s="349"/>
      <c r="W55" s="93" t="s">
        <v>13</v>
      </c>
      <c r="X55" s="94"/>
      <c r="Y55" s="347"/>
      <c r="Z55" s="348"/>
      <c r="AA55" s="348"/>
      <c r="AB55" s="349"/>
      <c r="AC55" s="4"/>
      <c r="AD55" s="4"/>
      <c r="AE55" s="4"/>
      <c r="AF55" s="4"/>
      <c r="AG55" s="20"/>
      <c r="AH55" s="424" t="str">
        <f t="shared" ref="AH55" si="11">IF(OR(J57="",AK55="兼務中",AL55="休職中"),"",HLOOKUP(1,BF55:BQ56,2,FALSE))</f>
        <v/>
      </c>
      <c r="AI55" s="352"/>
      <c r="AJ55" s="353"/>
      <c r="AK55" s="427"/>
      <c r="AL55" s="439"/>
      <c r="AN55" s="84" t="s">
        <v>101</v>
      </c>
      <c r="AO55" s="84" t="s">
        <v>210</v>
      </c>
      <c r="AP55" s="84" t="s">
        <v>209</v>
      </c>
      <c r="AQ55" s="84" t="s">
        <v>100</v>
      </c>
      <c r="AR55" s="84" t="s">
        <v>102</v>
      </c>
      <c r="AS55" s="84" t="s">
        <v>103</v>
      </c>
      <c r="AT55" s="84" t="s">
        <v>104</v>
      </c>
      <c r="AU55" s="89"/>
      <c r="AV55" s="59" t="s">
        <v>48</v>
      </c>
      <c r="AW55" s="59" t="s">
        <v>50</v>
      </c>
      <c r="AX55" s="59" t="s">
        <v>68</v>
      </c>
      <c r="AY55" s="56" t="s">
        <v>52</v>
      </c>
      <c r="AZ55" s="59" t="s">
        <v>53</v>
      </c>
      <c r="BA55" s="47"/>
      <c r="BB55" s="58" t="s">
        <v>54</v>
      </c>
      <c r="BC55" s="57" t="s">
        <v>55</v>
      </c>
      <c r="BD55" s="56" t="s">
        <v>53</v>
      </c>
      <c r="BF55" s="65">
        <f>IF(AND(AD56&lt;&gt;"",AD56&gt;=25),1,0)</f>
        <v>0</v>
      </c>
      <c r="BG55" s="64">
        <f>IF(AND(AD56&gt;=22,AD56&lt;25),1,0)</f>
        <v>0</v>
      </c>
      <c r="BH55" s="64">
        <f>IF(AND(AD56&gt;=19,AD56&lt;22),1,0)</f>
        <v>0</v>
      </c>
      <c r="BI55" s="64">
        <f>IF(AND(AD56&gt;=16,AD56&lt;19),1,0)</f>
        <v>0</v>
      </c>
      <c r="BJ55" s="64">
        <f>IF(AND(AD56&gt;=13,AD56&lt;16),1,0)</f>
        <v>0</v>
      </c>
      <c r="BK55" s="64">
        <f>IF(AND(AD56&gt;=10,AD56&lt;13),1,0)</f>
        <v>0</v>
      </c>
      <c r="BL55" s="64">
        <f>IF(AND(AD56&gt;=7,AD56&lt;10),1,0)</f>
        <v>0</v>
      </c>
      <c r="BM55" s="64">
        <f>IF(AND(AD56&gt;=4,AD56&lt;7),1,0)</f>
        <v>0</v>
      </c>
      <c r="BN55" s="64">
        <f>IF(AND(AD56&gt;=2,AD56&lt;4),1,0)</f>
        <v>0</v>
      </c>
      <c r="BO55" s="64">
        <f>IF(AND(AD56&gt;=1,AD56&lt;2),1,0)</f>
        <v>0</v>
      </c>
      <c r="BP55" s="64">
        <f>IF(AND(AD56&gt;=0,AD56&lt;1),1,0)</f>
        <v>0</v>
      </c>
      <c r="BQ55" s="58">
        <f>IF(AD56&lt;0,1,0)</f>
        <v>0</v>
      </c>
    </row>
    <row r="56" spans="1:69" s="6" customFormat="1" ht="13.5" customHeight="1" x14ac:dyDescent="0.15">
      <c r="A56" s="13"/>
      <c r="B56" s="14"/>
      <c r="C56" s="12"/>
      <c r="D56" s="14"/>
      <c r="E56" s="12"/>
      <c r="F56" s="46"/>
      <c r="G56" s="44"/>
      <c r="H56" s="46"/>
      <c r="I56" s="44"/>
      <c r="J56" s="13"/>
      <c r="K56" s="70"/>
      <c r="L56" s="43" t="s">
        <v>93</v>
      </c>
      <c r="M56" s="26">
        <f>AS56</f>
        <v>0</v>
      </c>
      <c r="N56" s="52" t="s">
        <v>44</v>
      </c>
      <c r="O56" s="26">
        <f>AT56</f>
        <v>0</v>
      </c>
      <c r="P56" s="52" t="s">
        <v>46</v>
      </c>
      <c r="Q56" s="50"/>
      <c r="R56" s="83" t="s">
        <v>96</v>
      </c>
      <c r="S56" s="189"/>
      <c r="T56" s="48" t="s">
        <v>44</v>
      </c>
      <c r="U56" s="189"/>
      <c r="V56" s="38" t="s">
        <v>45</v>
      </c>
      <c r="W56" s="50"/>
      <c r="X56" s="83" t="s">
        <v>97</v>
      </c>
      <c r="Y56" s="189"/>
      <c r="Z56" s="48" t="s">
        <v>44</v>
      </c>
      <c r="AA56" s="189"/>
      <c r="AB56" s="38" t="s">
        <v>45</v>
      </c>
      <c r="AC56" s="41" t="s">
        <v>43</v>
      </c>
      <c r="AD56" s="48" t="str">
        <f>IF(J57="","",M56+S56+AY56+BC56)</f>
        <v/>
      </c>
      <c r="AE56" s="48" t="s">
        <v>44</v>
      </c>
      <c r="AF56" s="48" t="str">
        <f>IF(J57="","",BD56)</f>
        <v/>
      </c>
      <c r="AG56" s="38" t="s">
        <v>47</v>
      </c>
      <c r="AH56" s="425"/>
      <c r="AI56" s="354"/>
      <c r="AJ56" s="355"/>
      <c r="AK56" s="428"/>
      <c r="AL56" s="440"/>
      <c r="AN56" s="62">
        <f>IF(J57="",0,(DATEDIF(J57,$Q$2,"m")))</f>
        <v>0</v>
      </c>
      <c r="AO56" s="62" t="str">
        <f>IF(J57="","",DATEDIF(DATE(YEAR($Q$2),MONTH($Q$2)-1,DAY(J57)),$Q$2,"d"))</f>
        <v/>
      </c>
      <c r="AP56" s="62">
        <f>IF(DAY(J57)=1,0,(IF(AO56&gt;=15,1,0)))</f>
        <v>1</v>
      </c>
      <c r="AQ56" s="62">
        <f>IF(J57="",0,M57*12+O57)</f>
        <v>0</v>
      </c>
      <c r="AR56" s="62">
        <f>IF(J57="",0,AN56+AP56-AQ56)</f>
        <v>0</v>
      </c>
      <c r="AS56" s="62">
        <f>IF(J57="",0,INT(AR56/12))</f>
        <v>0</v>
      </c>
      <c r="AT56" s="62">
        <f>IF(J57="",0,AR56-AS56*12)</f>
        <v>0</v>
      </c>
      <c r="AU56" s="53"/>
      <c r="AV56" s="58">
        <f>Y56*12+AA56</f>
        <v>0</v>
      </c>
      <c r="AW56" s="60">
        <f>AV56/3</f>
        <v>0</v>
      </c>
      <c r="AX56" s="61">
        <f>ROUNDDOWN(AW56,0)</f>
        <v>0</v>
      </c>
      <c r="AY56" s="58">
        <f>INT(AX56/12)</f>
        <v>0</v>
      </c>
      <c r="AZ56" s="58">
        <f>AX56-AY56*12</f>
        <v>0</v>
      </c>
      <c r="BA56" s="53"/>
      <c r="BB56" s="62">
        <f>O56+U56+AZ56</f>
        <v>0</v>
      </c>
      <c r="BC56" s="62">
        <f>INT(BB56/12)</f>
        <v>0</v>
      </c>
      <c r="BD56" s="62">
        <f>BB56-BC56*12</f>
        <v>0</v>
      </c>
      <c r="BF56" s="64" t="s">
        <v>57</v>
      </c>
      <c r="BG56" s="64" t="s">
        <v>58</v>
      </c>
      <c r="BH56" s="64" t="s">
        <v>59</v>
      </c>
      <c r="BI56" s="64" t="s">
        <v>60</v>
      </c>
      <c r="BJ56" s="64" t="s">
        <v>61</v>
      </c>
      <c r="BK56" s="64" t="s">
        <v>62</v>
      </c>
      <c r="BL56" s="64" t="s">
        <v>63</v>
      </c>
      <c r="BM56" s="64" t="s">
        <v>64</v>
      </c>
      <c r="BN56" s="64" t="s">
        <v>65</v>
      </c>
      <c r="BO56" s="64" t="s">
        <v>66</v>
      </c>
      <c r="BP56" s="64" t="s">
        <v>67</v>
      </c>
      <c r="BQ56" s="62" t="s">
        <v>105</v>
      </c>
    </row>
    <row r="57" spans="1:69" s="6" customFormat="1" ht="10.5" customHeight="1" x14ac:dyDescent="0.15">
      <c r="A57" s="399"/>
      <c r="B57" s="401"/>
      <c r="C57" s="402"/>
      <c r="D57" s="405"/>
      <c r="E57" s="406"/>
      <c r="F57" s="409"/>
      <c r="G57" s="411" t="s">
        <v>41</v>
      </c>
      <c r="H57" s="409"/>
      <c r="I57" s="411" t="s">
        <v>41</v>
      </c>
      <c r="J57" s="413"/>
      <c r="K57" s="360" t="s">
        <v>92</v>
      </c>
      <c r="L57" s="366" t="s">
        <v>95</v>
      </c>
      <c r="M57" s="386"/>
      <c r="N57" s="388" t="s">
        <v>44</v>
      </c>
      <c r="O57" s="386"/>
      <c r="P57" s="358" t="s">
        <v>94</v>
      </c>
      <c r="Q57" s="360" t="s">
        <v>92</v>
      </c>
      <c r="R57" s="366" t="s">
        <v>95</v>
      </c>
      <c r="S57" s="386"/>
      <c r="T57" s="388" t="s">
        <v>44</v>
      </c>
      <c r="U57" s="386"/>
      <c r="V57" s="358" t="s">
        <v>94</v>
      </c>
      <c r="W57" s="360" t="s">
        <v>92</v>
      </c>
      <c r="X57" s="366" t="s">
        <v>95</v>
      </c>
      <c r="Y57" s="386"/>
      <c r="Z57" s="388" t="s">
        <v>44</v>
      </c>
      <c r="AA57" s="386"/>
      <c r="AB57" s="358" t="s">
        <v>94</v>
      </c>
      <c r="AC57" s="380"/>
      <c r="AD57" s="381"/>
      <c r="AE57" s="381"/>
      <c r="AF57" s="381"/>
      <c r="AG57" s="382"/>
      <c r="AH57" s="425"/>
      <c r="AI57" s="354"/>
      <c r="AJ57" s="355"/>
      <c r="AK57" s="428"/>
      <c r="AL57" s="440"/>
      <c r="AN57" s="82"/>
      <c r="AO57" s="82"/>
      <c r="AP57" s="82"/>
      <c r="AQ57" s="82"/>
      <c r="AR57" s="82"/>
      <c r="AS57" s="82"/>
      <c r="AT57" s="82"/>
      <c r="AU57" s="53"/>
      <c r="AV57" s="63"/>
      <c r="AW57" s="87"/>
      <c r="AX57" s="88"/>
      <c r="AY57" s="63"/>
      <c r="AZ57" s="63"/>
      <c r="BA57" s="53"/>
      <c r="BB57" s="82"/>
      <c r="BC57" s="82"/>
      <c r="BD57" s="82"/>
      <c r="BF57" s="86"/>
      <c r="BG57" s="86"/>
      <c r="BH57" s="86"/>
      <c r="BI57" s="86"/>
      <c r="BJ57" s="86"/>
      <c r="BK57" s="86"/>
      <c r="BL57" s="86"/>
      <c r="BM57" s="86"/>
      <c r="BN57" s="86"/>
      <c r="BO57" s="86"/>
      <c r="BP57" s="86"/>
      <c r="BQ57" s="86"/>
    </row>
    <row r="58" spans="1:69" s="6" customFormat="1" ht="10.5" customHeight="1" x14ac:dyDescent="0.15">
      <c r="A58" s="400"/>
      <c r="B58" s="403"/>
      <c r="C58" s="404"/>
      <c r="D58" s="407"/>
      <c r="E58" s="408"/>
      <c r="F58" s="410"/>
      <c r="G58" s="412"/>
      <c r="H58" s="410"/>
      <c r="I58" s="412"/>
      <c r="J58" s="414"/>
      <c r="K58" s="361"/>
      <c r="L58" s="367"/>
      <c r="M58" s="387"/>
      <c r="N58" s="389"/>
      <c r="O58" s="387"/>
      <c r="P58" s="359"/>
      <c r="Q58" s="361"/>
      <c r="R58" s="367"/>
      <c r="S58" s="387"/>
      <c r="T58" s="389"/>
      <c r="U58" s="387"/>
      <c r="V58" s="359"/>
      <c r="W58" s="361"/>
      <c r="X58" s="367"/>
      <c r="Y58" s="387"/>
      <c r="Z58" s="389"/>
      <c r="AA58" s="387"/>
      <c r="AB58" s="359"/>
      <c r="AC58" s="383"/>
      <c r="AD58" s="384"/>
      <c r="AE58" s="384"/>
      <c r="AF58" s="384"/>
      <c r="AG58" s="385"/>
      <c r="AH58" s="426"/>
      <c r="AI58" s="356"/>
      <c r="AJ58" s="357"/>
      <c r="AK58" s="429"/>
      <c r="AL58" s="441"/>
      <c r="AN58" s="82"/>
      <c r="AO58" s="82"/>
      <c r="AP58" s="82"/>
      <c r="AQ58" s="82"/>
      <c r="AR58" s="82"/>
      <c r="AS58" s="82"/>
      <c r="AT58" s="82"/>
      <c r="AU58" s="53"/>
      <c r="AV58" s="82"/>
      <c r="AW58" s="82"/>
      <c r="AX58" s="82"/>
      <c r="AY58" s="82"/>
      <c r="AZ58" s="82"/>
      <c r="BA58" s="53"/>
      <c r="BB58" s="82"/>
      <c r="BC58" s="82"/>
      <c r="BD58" s="82"/>
      <c r="BF58" s="5"/>
      <c r="BG58" s="5"/>
      <c r="BH58" s="5"/>
      <c r="BI58" s="5"/>
      <c r="BJ58" s="5"/>
      <c r="BK58" s="5"/>
      <c r="BL58" s="5"/>
      <c r="BM58" s="5"/>
      <c r="BN58" s="5"/>
      <c r="BO58" s="5"/>
      <c r="BP58" s="5"/>
    </row>
    <row r="59" spans="1:69" s="5" customFormat="1" ht="12.75" x14ac:dyDescent="0.15">
      <c r="A59" s="7"/>
      <c r="B59" s="7"/>
      <c r="C59" s="7"/>
      <c r="D59" s="7"/>
      <c r="E59" s="7"/>
      <c r="F59" s="7"/>
      <c r="G59" s="7"/>
      <c r="H59" s="7"/>
      <c r="I59" s="7"/>
      <c r="J59" s="7"/>
      <c r="K59" s="8"/>
      <c r="L59" s="8"/>
      <c r="M59" s="8"/>
      <c r="N59" s="8"/>
      <c r="O59" s="8"/>
      <c r="P59" s="8"/>
      <c r="Q59" s="8"/>
      <c r="R59" s="8"/>
      <c r="S59" s="8"/>
      <c r="T59" s="8"/>
      <c r="U59" s="8"/>
      <c r="V59" s="8"/>
      <c r="W59" s="8"/>
      <c r="X59" s="8"/>
      <c r="Y59" s="8"/>
      <c r="Z59" s="8"/>
      <c r="AA59" s="8"/>
      <c r="AB59" s="8"/>
      <c r="AC59" s="8"/>
      <c r="AD59" s="8"/>
      <c r="AE59" s="8"/>
      <c r="AF59" s="8"/>
      <c r="AG59" s="16"/>
      <c r="AH59" s="7"/>
      <c r="AI59" s="7"/>
      <c r="AJ59" s="209"/>
      <c r="AK59" s="7"/>
      <c r="AL59" s="7"/>
      <c r="AU59" s="7"/>
      <c r="BA59" s="7"/>
      <c r="BF59" s="23"/>
      <c r="BG59" s="23"/>
      <c r="BH59" s="23"/>
      <c r="BI59" s="23"/>
      <c r="BJ59" s="23"/>
      <c r="BK59" s="23"/>
      <c r="BL59" s="23"/>
      <c r="BM59" s="23"/>
      <c r="BN59" s="23"/>
      <c r="BO59" s="23"/>
      <c r="BP59" s="23"/>
    </row>
    <row r="60" spans="1:69" s="23" customFormat="1" ht="15" customHeight="1" x14ac:dyDescent="0.15">
      <c r="A60" s="9" t="s">
        <v>25</v>
      </c>
      <c r="B60" s="9"/>
      <c r="C60" s="9"/>
      <c r="D60" s="9"/>
      <c r="E60" s="9"/>
      <c r="F60" s="9"/>
      <c r="G60" s="9"/>
      <c r="H60" s="9"/>
      <c r="I60" s="9"/>
      <c r="J60" s="9"/>
      <c r="K60" s="9"/>
      <c r="L60" s="9"/>
      <c r="M60" s="9"/>
      <c r="N60" s="9"/>
      <c r="O60" s="9"/>
      <c r="P60" s="9"/>
      <c r="Q60" s="9"/>
      <c r="R60" s="9"/>
      <c r="S60" s="9"/>
      <c r="T60" s="9"/>
      <c r="U60" s="9"/>
      <c r="V60" s="9"/>
      <c r="W60" s="9"/>
      <c r="X60" s="9"/>
      <c r="Y60" s="9"/>
      <c r="Z60" s="9"/>
      <c r="AA60" s="9"/>
      <c r="AB60" s="9"/>
      <c r="AC60" s="9"/>
      <c r="AD60" s="9"/>
      <c r="AE60" s="9"/>
      <c r="AF60" s="9"/>
      <c r="AG60" s="9"/>
      <c r="AH60" s="9"/>
      <c r="AI60" s="9"/>
      <c r="AJ60" s="9"/>
      <c r="AK60" s="9"/>
      <c r="AL60" s="9"/>
      <c r="AU60" s="9"/>
      <c r="BA60" s="9"/>
    </row>
    <row r="61" spans="1:69" s="23" customFormat="1" ht="15" customHeight="1" x14ac:dyDescent="0.15">
      <c r="A61" s="9" t="s">
        <v>24</v>
      </c>
      <c r="B61" s="9"/>
      <c r="C61" s="9"/>
      <c r="D61" s="9"/>
      <c r="E61" s="9"/>
      <c r="F61" s="9"/>
      <c r="G61" s="9"/>
      <c r="H61" s="9"/>
      <c r="I61" s="9"/>
      <c r="J61" s="9"/>
      <c r="K61" s="9"/>
      <c r="L61" s="9"/>
      <c r="M61" s="9"/>
      <c r="N61" s="9"/>
      <c r="O61" s="9"/>
      <c r="P61" s="9"/>
      <c r="Q61" s="9"/>
      <c r="R61" s="9"/>
      <c r="S61" s="9"/>
      <c r="T61" s="9"/>
      <c r="U61" s="9"/>
      <c r="V61" s="9"/>
      <c r="W61" s="9"/>
      <c r="X61" s="9"/>
      <c r="Y61" s="9"/>
      <c r="Z61" s="9"/>
      <c r="AA61" s="9"/>
      <c r="AB61" s="9"/>
      <c r="AC61" s="9"/>
      <c r="AD61" s="9"/>
      <c r="AE61" s="9"/>
      <c r="AF61" s="9"/>
      <c r="AG61" s="9"/>
      <c r="AH61" s="27"/>
      <c r="AI61" s="9"/>
      <c r="AJ61" s="9"/>
      <c r="AK61" s="9"/>
      <c r="AL61" s="9"/>
      <c r="AU61" s="9"/>
      <c r="AV61" s="66"/>
      <c r="AW61" s="66"/>
      <c r="AX61" s="66"/>
      <c r="AY61" s="66"/>
      <c r="AZ61" s="66"/>
      <c r="BA61" s="9"/>
    </row>
    <row r="62" spans="1:69" s="23" customFormat="1" ht="15" customHeight="1" x14ac:dyDescent="0.15">
      <c r="A62" s="9" t="s">
        <v>211</v>
      </c>
      <c r="B62" s="9"/>
      <c r="C62" s="9"/>
      <c r="D62" s="9"/>
      <c r="E62" s="9"/>
      <c r="F62" s="9"/>
      <c r="G62" s="9"/>
      <c r="H62" s="9"/>
      <c r="I62" s="9"/>
      <c r="J62" s="9"/>
      <c r="K62" s="9"/>
      <c r="L62" s="9"/>
      <c r="M62" s="9"/>
      <c r="N62" s="9"/>
      <c r="O62" s="9"/>
      <c r="P62" s="9"/>
      <c r="Q62" s="9"/>
      <c r="R62" s="9"/>
      <c r="S62" s="9"/>
      <c r="T62" s="9"/>
      <c r="U62" s="9"/>
      <c r="V62" s="9"/>
      <c r="W62" s="9"/>
      <c r="X62" s="9"/>
      <c r="Y62" s="9"/>
      <c r="Z62" s="9"/>
      <c r="AA62" s="9"/>
      <c r="AB62" s="9"/>
      <c r="AC62" s="9"/>
      <c r="AD62" s="9"/>
      <c r="AE62" s="9"/>
      <c r="AF62" s="9"/>
      <c r="AG62" s="9"/>
      <c r="AH62" s="9"/>
      <c r="AI62" s="9"/>
      <c r="AJ62" s="9"/>
      <c r="AK62" s="9"/>
      <c r="AL62" s="9"/>
      <c r="AU62" s="9"/>
      <c r="AV62" s="66"/>
      <c r="AW62" s="66"/>
      <c r="AX62" s="66"/>
      <c r="AY62" s="66"/>
      <c r="AZ62" s="66"/>
      <c r="BA62" s="9"/>
    </row>
    <row r="63" spans="1:69" s="23" customFormat="1" ht="15" customHeight="1" x14ac:dyDescent="0.15">
      <c r="A63" s="9" t="s">
        <v>35</v>
      </c>
      <c r="B63" s="9"/>
      <c r="C63" s="9"/>
      <c r="D63" s="9"/>
      <c r="E63" s="9"/>
      <c r="F63" s="9"/>
      <c r="G63" s="9"/>
      <c r="H63" s="9"/>
      <c r="I63" s="9"/>
      <c r="J63" s="9"/>
      <c r="K63" s="9"/>
      <c r="L63" s="9"/>
      <c r="M63" s="9"/>
      <c r="N63" s="9"/>
      <c r="O63" s="9"/>
      <c r="P63" s="9"/>
      <c r="Q63" s="9"/>
      <c r="R63" s="9"/>
      <c r="S63" s="9"/>
      <c r="T63" s="9"/>
      <c r="U63" s="9"/>
      <c r="V63" s="9"/>
      <c r="W63" s="9"/>
      <c r="X63" s="9"/>
      <c r="Y63" s="9"/>
      <c r="Z63" s="9"/>
      <c r="AA63" s="9"/>
      <c r="AB63" s="9"/>
      <c r="AC63" s="9"/>
      <c r="AD63" s="9"/>
      <c r="AE63" s="9"/>
      <c r="AF63" s="9"/>
      <c r="AG63" s="9"/>
      <c r="AH63" s="9"/>
      <c r="AI63" s="9"/>
      <c r="AJ63" s="9"/>
      <c r="AK63" s="9"/>
      <c r="AL63" s="9"/>
      <c r="AU63" s="9"/>
      <c r="AV63" s="66"/>
      <c r="AW63" s="66"/>
      <c r="AX63" s="66"/>
      <c r="AY63" s="66"/>
      <c r="AZ63" s="66"/>
      <c r="BA63" s="9"/>
    </row>
    <row r="64" spans="1:69" s="23" customFormat="1" ht="15" customHeight="1" x14ac:dyDescent="0.15">
      <c r="A64" s="23" t="s">
        <v>69</v>
      </c>
      <c r="AU64" s="9"/>
      <c r="AV64" s="66"/>
      <c r="AW64" s="66"/>
      <c r="AX64" s="66"/>
      <c r="AY64" s="66"/>
      <c r="AZ64" s="66"/>
      <c r="BA64" s="9"/>
    </row>
    <row r="65" spans="1:68" s="23" customFormat="1" ht="15" customHeight="1" x14ac:dyDescent="0.15">
      <c r="A65" s="23" t="s">
        <v>91</v>
      </c>
      <c r="AU65" s="9"/>
      <c r="BA65" s="9"/>
      <c r="BF65" s="3"/>
      <c r="BG65" s="3"/>
      <c r="BH65" s="3"/>
      <c r="BI65" s="3"/>
      <c r="BJ65" s="3"/>
      <c r="BK65" s="3"/>
      <c r="BL65" s="3"/>
      <c r="BM65" s="3"/>
      <c r="BN65" s="3"/>
      <c r="BO65" s="3"/>
      <c r="BP65" s="3"/>
    </row>
    <row r="66" spans="1:68" s="3" customFormat="1" ht="8.25" customHeight="1" x14ac:dyDescent="0.15">
      <c r="AU66" s="47"/>
      <c r="BA66" s="47"/>
      <c r="BF66" s="6"/>
      <c r="BG66" s="6"/>
      <c r="BH66" s="6"/>
      <c r="BI66" s="6"/>
      <c r="BJ66" s="6"/>
      <c r="BK66" s="6"/>
      <c r="BL66" s="6"/>
      <c r="BM66" s="6"/>
      <c r="BN66" s="6"/>
      <c r="BO66" s="6"/>
      <c r="BP66" s="6"/>
    </row>
    <row r="67" spans="1:68" s="6" customFormat="1" ht="21.75" customHeight="1" x14ac:dyDescent="0.15">
      <c r="A67" s="418" t="s">
        <v>6</v>
      </c>
      <c r="B67" s="420"/>
      <c r="C67" s="415">
        <f>COUNTIF($AH$7:$AH$58,"A")</f>
        <v>0</v>
      </c>
      <c r="D67" s="416"/>
      <c r="E67" s="22" t="s">
        <v>8</v>
      </c>
      <c r="F67" s="415">
        <f>COUNTIF($AH$7:$AH$58,"C")</f>
        <v>0</v>
      </c>
      <c r="G67" s="416"/>
      <c r="H67" s="22" t="s">
        <v>10</v>
      </c>
      <c r="I67" s="22"/>
      <c r="J67" s="22"/>
      <c r="K67" s="415">
        <f>COUNTIF($AH$7:$AH$58,"E")</f>
        <v>0</v>
      </c>
      <c r="L67" s="417"/>
      <c r="M67" s="417"/>
      <c r="N67" s="416"/>
      <c r="O67" s="91" t="s">
        <v>14</v>
      </c>
      <c r="P67" s="22"/>
      <c r="Q67" s="22"/>
      <c r="R67" s="22"/>
      <c r="S67" s="71"/>
      <c r="T67" s="415">
        <f>COUNTIF($AH$7:$AH$58,"G")</f>
        <v>0</v>
      </c>
      <c r="U67" s="417"/>
      <c r="V67" s="416"/>
      <c r="W67" s="21" t="s">
        <v>106</v>
      </c>
      <c r="X67" s="22"/>
      <c r="Y67" s="22"/>
      <c r="Z67" s="22"/>
      <c r="AA67" s="71"/>
      <c r="AB67" s="415">
        <f>COUNTIF($AH$7:$AH$58,"I")</f>
        <v>0</v>
      </c>
      <c r="AC67" s="416"/>
      <c r="AD67" s="418" t="s">
        <v>22</v>
      </c>
      <c r="AE67" s="419"/>
      <c r="AF67" s="419"/>
      <c r="AG67" s="420"/>
      <c r="AH67" s="415">
        <f>COUNTIF($AH$7:$AH$58,"K")</f>
        <v>0</v>
      </c>
      <c r="AI67" s="416"/>
      <c r="AJ67" s="14"/>
      <c r="AK67" s="53"/>
      <c r="AL67" s="53"/>
      <c r="AU67" s="53"/>
      <c r="BA67" s="53"/>
    </row>
    <row r="68" spans="1:68" s="6" customFormat="1" ht="21.75" customHeight="1" x14ac:dyDescent="0.15">
      <c r="A68" s="21" t="s">
        <v>7</v>
      </c>
      <c r="B68" s="22"/>
      <c r="C68" s="415">
        <f>COUNTIF($AH$7:$AH$58,"B")</f>
        <v>0</v>
      </c>
      <c r="D68" s="416"/>
      <c r="E68" s="22" t="s">
        <v>9</v>
      </c>
      <c r="F68" s="415">
        <f>COUNTIF($AH$7:$AH$58,"D")</f>
        <v>0</v>
      </c>
      <c r="G68" s="416"/>
      <c r="H68" s="22" t="s">
        <v>11</v>
      </c>
      <c r="I68" s="22"/>
      <c r="J68" s="22"/>
      <c r="K68" s="415">
        <f>COUNTIF($AH$7:$AH$58,"F")</f>
        <v>0</v>
      </c>
      <c r="L68" s="417"/>
      <c r="M68" s="417"/>
      <c r="N68" s="416"/>
      <c r="O68" s="91" t="s">
        <v>20</v>
      </c>
      <c r="P68" s="22"/>
      <c r="Q68" s="22"/>
      <c r="R68" s="22"/>
      <c r="S68" s="71"/>
      <c r="T68" s="417">
        <f>COUNTIF($AH$7:$AH$58,"H")</f>
        <v>0</v>
      </c>
      <c r="U68" s="417"/>
      <c r="V68" s="416"/>
      <c r="W68" s="22" t="s">
        <v>107</v>
      </c>
      <c r="X68" s="22"/>
      <c r="Y68" s="22"/>
      <c r="Z68" s="22"/>
      <c r="AA68" s="71"/>
      <c r="AB68" s="415">
        <f>COUNTIF($AH$7:$AH$58,"J")</f>
        <v>0</v>
      </c>
      <c r="AC68" s="416"/>
      <c r="AD68" s="421" t="s">
        <v>72</v>
      </c>
      <c r="AE68" s="422"/>
      <c r="AF68" s="422"/>
      <c r="AG68" s="423"/>
      <c r="AH68" s="415">
        <f>SUM(C67,C68,F67,F68,K67,K68,T67,T68,AB67,AB68,AH67)</f>
        <v>0</v>
      </c>
      <c r="AI68" s="416"/>
      <c r="AU68" s="53"/>
      <c r="BA68" s="53"/>
      <c r="BF68" s="35"/>
      <c r="BG68" s="35"/>
      <c r="BH68" s="35"/>
      <c r="BI68" s="35"/>
      <c r="BJ68" s="35"/>
      <c r="BK68" s="35"/>
      <c r="BL68" s="35"/>
      <c r="BM68" s="35"/>
      <c r="BN68" s="35"/>
      <c r="BO68" s="35"/>
      <c r="BP68" s="35"/>
    </row>
  </sheetData>
  <mergeCells count="472">
    <mergeCell ref="F2:O2"/>
    <mergeCell ref="AK4:AL4"/>
    <mergeCell ref="AK35:AK38"/>
    <mergeCell ref="AK39:AK42"/>
    <mergeCell ref="AK43:AK46"/>
    <mergeCell ref="AK47:AK50"/>
    <mergeCell ref="AK51:AK54"/>
    <mergeCell ref="AK55:AK58"/>
    <mergeCell ref="AL7:AL10"/>
    <mergeCell ref="AL11:AL14"/>
    <mergeCell ref="AL15:AL18"/>
    <mergeCell ref="AL19:AL22"/>
    <mergeCell ref="AL23:AL26"/>
    <mergeCell ref="AL27:AL30"/>
    <mergeCell ref="AL31:AL34"/>
    <mergeCell ref="AL35:AL38"/>
    <mergeCell ref="AL39:AL42"/>
    <mergeCell ref="AL43:AL46"/>
    <mergeCell ref="AL47:AL50"/>
    <mergeCell ref="AL51:AL54"/>
    <mergeCell ref="AL55:AL58"/>
    <mergeCell ref="AK5:AK6"/>
    <mergeCell ref="AL5:AL6"/>
    <mergeCell ref="AK7:AK10"/>
    <mergeCell ref="AK11:AK14"/>
    <mergeCell ref="AK15:AK18"/>
    <mergeCell ref="AK19:AK22"/>
    <mergeCell ref="AK23:AK26"/>
    <mergeCell ref="AK27:AK30"/>
    <mergeCell ref="AK31:AK34"/>
    <mergeCell ref="Q2:W2"/>
    <mergeCell ref="B2:D2"/>
    <mergeCell ref="AH39:AH42"/>
    <mergeCell ref="AH35:AH38"/>
    <mergeCell ref="AH31:AH34"/>
    <mergeCell ref="AH27:AH30"/>
    <mergeCell ref="AH23:AH26"/>
    <mergeCell ref="AH19:AH22"/>
    <mergeCell ref="X41:X42"/>
    <mergeCell ref="Y41:Y42"/>
    <mergeCell ref="Z41:Z42"/>
    <mergeCell ref="AA41:AA42"/>
    <mergeCell ref="AB41:AB42"/>
    <mergeCell ref="AC41:AG42"/>
    <mergeCell ref="N41:N42"/>
    <mergeCell ref="O41:O42"/>
    <mergeCell ref="P41:P42"/>
    <mergeCell ref="Q41:Q42"/>
    <mergeCell ref="R41:R42"/>
    <mergeCell ref="AH47:AH50"/>
    <mergeCell ref="AH43:AH46"/>
    <mergeCell ref="AH15:AH18"/>
    <mergeCell ref="AH11:AH14"/>
    <mergeCell ref="AH7:AH10"/>
    <mergeCell ref="AB49:AB50"/>
    <mergeCell ref="AC49:AG50"/>
    <mergeCell ref="G41:G42"/>
    <mergeCell ref="T37:T38"/>
    <mergeCell ref="U37:U38"/>
    <mergeCell ref="V37:V38"/>
    <mergeCell ref="N37:N38"/>
    <mergeCell ref="O37:O38"/>
    <mergeCell ref="AC37:AG38"/>
    <mergeCell ref="W37:W38"/>
    <mergeCell ref="X37:X38"/>
    <mergeCell ref="Y37:Y38"/>
    <mergeCell ref="S41:S42"/>
    <mergeCell ref="H49:H50"/>
    <mergeCell ref="I49:I50"/>
    <mergeCell ref="V45:V46"/>
    <mergeCell ref="P45:P46"/>
    <mergeCell ref="Q45:Q46"/>
    <mergeCell ref="T57:T58"/>
    <mergeCell ref="U57:U58"/>
    <mergeCell ref="V57:V58"/>
    <mergeCell ref="N57:N58"/>
    <mergeCell ref="R49:R50"/>
    <mergeCell ref="Z57:Z58"/>
    <mergeCell ref="AA57:AA58"/>
    <mergeCell ref="AB57:AB58"/>
    <mergeCell ref="AC57:AG58"/>
    <mergeCell ref="Z53:Z54"/>
    <mergeCell ref="AA53:AA54"/>
    <mergeCell ref="AB53:AB54"/>
    <mergeCell ref="AC53:AG54"/>
    <mergeCell ref="I53:I54"/>
    <mergeCell ref="J53:J54"/>
    <mergeCell ref="K53:K54"/>
    <mergeCell ref="L53:L54"/>
    <mergeCell ref="M53:M54"/>
    <mergeCell ref="H57:H58"/>
    <mergeCell ref="I57:I58"/>
    <mergeCell ref="J57:J58"/>
    <mergeCell ref="K57:K58"/>
    <mergeCell ref="L57:L58"/>
    <mergeCell ref="M57:M58"/>
    <mergeCell ref="A57:A58"/>
    <mergeCell ref="A53:A54"/>
    <mergeCell ref="B53:C54"/>
    <mergeCell ref="D53:E54"/>
    <mergeCell ref="F53:F54"/>
    <mergeCell ref="G53:G54"/>
    <mergeCell ref="H53:H54"/>
    <mergeCell ref="B57:C58"/>
    <mergeCell ref="D57:E58"/>
    <mergeCell ref="G57:G58"/>
    <mergeCell ref="O57:O58"/>
    <mergeCell ref="P57:P58"/>
    <mergeCell ref="Q57:Q58"/>
    <mergeCell ref="R57:R58"/>
    <mergeCell ref="S57:S58"/>
    <mergeCell ref="O49:O50"/>
    <mergeCell ref="Y47:AB47"/>
    <mergeCell ref="AB45:AB46"/>
    <mergeCell ref="W49:W50"/>
    <mergeCell ref="X49:X50"/>
    <mergeCell ref="Y49:Y50"/>
    <mergeCell ref="T49:T50"/>
    <mergeCell ref="U49:U50"/>
    <mergeCell ref="V49:V50"/>
    <mergeCell ref="S49:S50"/>
    <mergeCell ref="Y51:AB51"/>
    <mergeCell ref="T53:T54"/>
    <mergeCell ref="U53:U54"/>
    <mergeCell ref="V53:V54"/>
    <mergeCell ref="O53:O54"/>
    <mergeCell ref="P53:P54"/>
    <mergeCell ref="Q53:Q54"/>
    <mergeCell ref="R53:R54"/>
    <mergeCell ref="S53:S54"/>
    <mergeCell ref="A49:A50"/>
    <mergeCell ref="B49:C50"/>
    <mergeCell ref="D49:E50"/>
    <mergeCell ref="F49:F50"/>
    <mergeCell ref="G49:G50"/>
    <mergeCell ref="A45:A46"/>
    <mergeCell ref="B45:C46"/>
    <mergeCell ref="AC45:AG46"/>
    <mergeCell ref="W45:W46"/>
    <mergeCell ref="X45:X46"/>
    <mergeCell ref="Y45:Y46"/>
    <mergeCell ref="Z45:Z46"/>
    <mergeCell ref="AA45:AA46"/>
    <mergeCell ref="D45:E46"/>
    <mergeCell ref="O45:O46"/>
    <mergeCell ref="S47:V47"/>
    <mergeCell ref="Z49:Z50"/>
    <mergeCell ref="AA49:AA50"/>
    <mergeCell ref="R45:R46"/>
    <mergeCell ref="S45:S46"/>
    <mergeCell ref="T45:T46"/>
    <mergeCell ref="U45:U46"/>
    <mergeCell ref="J45:J46"/>
    <mergeCell ref="K45:K46"/>
    <mergeCell ref="A41:A42"/>
    <mergeCell ref="B41:C42"/>
    <mergeCell ref="D41:E42"/>
    <mergeCell ref="F41:F42"/>
    <mergeCell ref="B37:C38"/>
    <mergeCell ref="D37:E38"/>
    <mergeCell ref="F37:F38"/>
    <mergeCell ref="P37:P38"/>
    <mergeCell ref="I37:I38"/>
    <mergeCell ref="J37:J38"/>
    <mergeCell ref="K37:K38"/>
    <mergeCell ref="L37:L38"/>
    <mergeCell ref="M37:M38"/>
    <mergeCell ref="A37:A38"/>
    <mergeCell ref="K41:K42"/>
    <mergeCell ref="L41:L42"/>
    <mergeCell ref="M41:M42"/>
    <mergeCell ref="A29:A30"/>
    <mergeCell ref="B29:C30"/>
    <mergeCell ref="D29:E30"/>
    <mergeCell ref="Y27:AB27"/>
    <mergeCell ref="V29:V30"/>
    <mergeCell ref="M29:M30"/>
    <mergeCell ref="N29:N30"/>
    <mergeCell ref="O29:O30"/>
    <mergeCell ref="P29:P30"/>
    <mergeCell ref="Q29:Q30"/>
    <mergeCell ref="R29:R30"/>
    <mergeCell ref="W29:W30"/>
    <mergeCell ref="X29:X30"/>
    <mergeCell ref="AA29:AA30"/>
    <mergeCell ref="A21:A22"/>
    <mergeCell ref="B21:C22"/>
    <mergeCell ref="D21:E22"/>
    <mergeCell ref="F21:F22"/>
    <mergeCell ref="G21:G22"/>
    <mergeCell ref="X21:X22"/>
    <mergeCell ref="S29:S30"/>
    <mergeCell ref="T29:T30"/>
    <mergeCell ref="U29:U30"/>
    <mergeCell ref="H29:H30"/>
    <mergeCell ref="I29:I30"/>
    <mergeCell ref="J29:J30"/>
    <mergeCell ref="K29:K30"/>
    <mergeCell ref="L29:L30"/>
    <mergeCell ref="A25:A26"/>
    <mergeCell ref="B25:C26"/>
    <mergeCell ref="D25:E26"/>
    <mergeCell ref="S25:S26"/>
    <mergeCell ref="T25:T26"/>
    <mergeCell ref="U25:U26"/>
    <mergeCell ref="F29:F30"/>
    <mergeCell ref="L25:L26"/>
    <mergeCell ref="M25:M26"/>
    <mergeCell ref="N25:N26"/>
    <mergeCell ref="H21:H22"/>
    <mergeCell ref="AA21:AA22"/>
    <mergeCell ref="AB21:AB22"/>
    <mergeCell ref="N21:N22"/>
    <mergeCell ref="O21:O22"/>
    <mergeCell ref="P21:P22"/>
    <mergeCell ref="Q21:Q22"/>
    <mergeCell ref="R21:R22"/>
    <mergeCell ref="S21:S22"/>
    <mergeCell ref="Z21:Z22"/>
    <mergeCell ref="J21:J22"/>
    <mergeCell ref="K21:K22"/>
    <mergeCell ref="L21:L22"/>
    <mergeCell ref="M21:M22"/>
    <mergeCell ref="Y21:Y22"/>
    <mergeCell ref="A17:A18"/>
    <mergeCell ref="B17:C18"/>
    <mergeCell ref="D17:E18"/>
    <mergeCell ref="F17:F18"/>
    <mergeCell ref="G17:G18"/>
    <mergeCell ref="M13:M14"/>
    <mergeCell ref="N13:N14"/>
    <mergeCell ref="O13:O14"/>
    <mergeCell ref="P13:P14"/>
    <mergeCell ref="G13:G14"/>
    <mergeCell ref="H13:H14"/>
    <mergeCell ref="I13:I14"/>
    <mergeCell ref="J13:J14"/>
    <mergeCell ref="K13:K14"/>
    <mergeCell ref="L13:L14"/>
    <mergeCell ref="A13:A14"/>
    <mergeCell ref="I17:I18"/>
    <mergeCell ref="N17:N18"/>
    <mergeCell ref="O17:O18"/>
    <mergeCell ref="P17:P18"/>
    <mergeCell ref="B33:C34"/>
    <mergeCell ref="D33:E34"/>
    <mergeCell ref="C67:D67"/>
    <mergeCell ref="C68:D68"/>
    <mergeCell ref="F67:G67"/>
    <mergeCell ref="F68:G68"/>
    <mergeCell ref="K67:N67"/>
    <mergeCell ref="K68:N68"/>
    <mergeCell ref="L45:L46"/>
    <mergeCell ref="M45:M46"/>
    <mergeCell ref="N45:N46"/>
    <mergeCell ref="N53:N54"/>
    <mergeCell ref="F57:F58"/>
    <mergeCell ref="F45:F46"/>
    <mergeCell ref="G45:G46"/>
    <mergeCell ref="H45:H46"/>
    <mergeCell ref="I45:I46"/>
    <mergeCell ref="N33:N34"/>
    <mergeCell ref="J49:J50"/>
    <mergeCell ref="K49:K50"/>
    <mergeCell ref="L49:L50"/>
    <mergeCell ref="M49:M50"/>
    <mergeCell ref="N49:N50"/>
    <mergeCell ref="A67:B67"/>
    <mergeCell ref="F9:F10"/>
    <mergeCell ref="H9:H10"/>
    <mergeCell ref="J9:J10"/>
    <mergeCell ref="G9:G10"/>
    <mergeCell ref="AH67:AI67"/>
    <mergeCell ref="AH68:AI68"/>
    <mergeCell ref="T67:V67"/>
    <mergeCell ref="T68:V68"/>
    <mergeCell ref="AB67:AC67"/>
    <mergeCell ref="AB68:AC68"/>
    <mergeCell ref="AD67:AG67"/>
    <mergeCell ref="AD68:AG68"/>
    <mergeCell ref="AI51:AJ54"/>
    <mergeCell ref="AI55:AJ58"/>
    <mergeCell ref="W53:W54"/>
    <mergeCell ref="X53:X54"/>
    <mergeCell ref="Y53:Y54"/>
    <mergeCell ref="W57:W58"/>
    <mergeCell ref="X57:X58"/>
    <mergeCell ref="Y57:Y58"/>
    <mergeCell ref="AH55:AH58"/>
    <mergeCell ref="AH51:AH54"/>
    <mergeCell ref="Y55:AB55"/>
    <mergeCell ref="S55:V55"/>
    <mergeCell ref="I9:I10"/>
    <mergeCell ref="K9:K10"/>
    <mergeCell ref="S23:V23"/>
    <mergeCell ref="S27:V27"/>
    <mergeCell ref="S13:S14"/>
    <mergeCell ref="T13:T14"/>
    <mergeCell ref="U13:U14"/>
    <mergeCell ref="O9:O10"/>
    <mergeCell ref="P9:P10"/>
    <mergeCell ref="I21:I22"/>
    <mergeCell ref="V25:V26"/>
    <mergeCell ref="K25:K26"/>
    <mergeCell ref="Q13:Q14"/>
    <mergeCell ref="R13:R14"/>
    <mergeCell ref="V13:V14"/>
    <mergeCell ref="O25:O26"/>
    <mergeCell ref="J17:J18"/>
    <mergeCell ref="K17:K18"/>
    <mergeCell ref="L17:L18"/>
    <mergeCell ref="M17:M18"/>
    <mergeCell ref="L9:L10"/>
    <mergeCell ref="M9:M10"/>
    <mergeCell ref="N9:N10"/>
    <mergeCell ref="U9:U10"/>
    <mergeCell ref="F25:F26"/>
    <mergeCell ref="G25:G26"/>
    <mergeCell ref="H25:H26"/>
    <mergeCell ref="I25:I26"/>
    <mergeCell ref="P25:P26"/>
    <mergeCell ref="I33:I34"/>
    <mergeCell ref="F33:F34"/>
    <mergeCell ref="J25:J26"/>
    <mergeCell ref="G29:G30"/>
    <mergeCell ref="O33:O34"/>
    <mergeCell ref="P33:P34"/>
    <mergeCell ref="A9:A10"/>
    <mergeCell ref="B9:C10"/>
    <mergeCell ref="D9:E10"/>
    <mergeCell ref="A33:A34"/>
    <mergeCell ref="B13:C14"/>
    <mergeCell ref="D13:E14"/>
    <mergeCell ref="F13:F14"/>
    <mergeCell ref="H17:H18"/>
    <mergeCell ref="AI47:AJ50"/>
    <mergeCell ref="Q49:Q50"/>
    <mergeCell ref="S35:V35"/>
    <mergeCell ref="S39:V39"/>
    <mergeCell ref="G37:G38"/>
    <mergeCell ref="G33:G34"/>
    <mergeCell ref="H33:H34"/>
    <mergeCell ref="J33:J34"/>
    <mergeCell ref="H37:H38"/>
    <mergeCell ref="I41:I42"/>
    <mergeCell ref="K33:K34"/>
    <mergeCell ref="L33:L34"/>
    <mergeCell ref="H41:H42"/>
    <mergeCell ref="M33:M34"/>
    <mergeCell ref="P49:P50"/>
    <mergeCell ref="J41:J42"/>
    <mergeCell ref="Q9:Q10"/>
    <mergeCell ref="R17:R18"/>
    <mergeCell ref="S17:S18"/>
    <mergeCell ref="AA17:AA18"/>
    <mergeCell ref="AB17:AB18"/>
    <mergeCell ref="AC17:AG18"/>
    <mergeCell ref="T17:T18"/>
    <mergeCell ref="U17:U18"/>
    <mergeCell ref="V17:V18"/>
    <mergeCell ref="W17:W18"/>
    <mergeCell ref="X17:X18"/>
    <mergeCell ref="Y17:Y18"/>
    <mergeCell ref="X13:X14"/>
    <mergeCell ref="Y13:Y14"/>
    <mergeCell ref="AA9:AA10"/>
    <mergeCell ref="V9:V10"/>
    <mergeCell ref="W9:W10"/>
    <mergeCell ref="X9:X10"/>
    <mergeCell ref="R9:R10"/>
    <mergeCell ref="Q37:Q38"/>
    <mergeCell ref="R37:R38"/>
    <mergeCell ref="S37:S38"/>
    <mergeCell ref="T41:T42"/>
    <mergeCell ref="U41:U42"/>
    <mergeCell ref="T9:T10"/>
    <mergeCell ref="S51:V51"/>
    <mergeCell ref="AC21:AG22"/>
    <mergeCell ref="W21:W22"/>
    <mergeCell ref="W25:W26"/>
    <mergeCell ref="X25:X26"/>
    <mergeCell ref="T33:T34"/>
    <mergeCell ref="U33:U34"/>
    <mergeCell ref="V33:V34"/>
    <mergeCell ref="S33:S34"/>
    <mergeCell ref="AC29:AG30"/>
    <mergeCell ref="Z33:Z34"/>
    <mergeCell ref="AA33:AA34"/>
    <mergeCell ref="Z13:Z14"/>
    <mergeCell ref="Z17:Z18"/>
    <mergeCell ref="Q17:Q18"/>
    <mergeCell ref="S15:V15"/>
    <mergeCell ref="S19:V19"/>
    <mergeCell ref="W13:W14"/>
    <mergeCell ref="A4:A6"/>
    <mergeCell ref="B4:C6"/>
    <mergeCell ref="D4:E6"/>
    <mergeCell ref="Q4:AB4"/>
    <mergeCell ref="W5:AB5"/>
    <mergeCell ref="W6:AB6"/>
    <mergeCell ref="J4:O4"/>
    <mergeCell ref="J5:J6"/>
    <mergeCell ref="K5:O6"/>
    <mergeCell ref="F4:I4"/>
    <mergeCell ref="F5:G6"/>
    <mergeCell ref="H5:I5"/>
    <mergeCell ref="H6:I6"/>
    <mergeCell ref="Q5:V5"/>
    <mergeCell ref="Q6:V6"/>
    <mergeCell ref="AI15:AJ18"/>
    <mergeCell ref="AI19:AJ22"/>
    <mergeCell ref="S9:S10"/>
    <mergeCell ref="Y23:AB23"/>
    <mergeCell ref="Y15:AB15"/>
    <mergeCell ref="Y19:AB19"/>
    <mergeCell ref="AA25:AA26"/>
    <mergeCell ref="S11:V11"/>
    <mergeCell ref="AC13:AG14"/>
    <mergeCell ref="Y25:Y26"/>
    <mergeCell ref="Z25:Z26"/>
    <mergeCell ref="T21:T22"/>
    <mergeCell ref="U21:U22"/>
    <mergeCell ref="V21:V22"/>
    <mergeCell ref="AI7:AJ10"/>
    <mergeCell ref="AI11:AJ14"/>
    <mergeCell ref="AB9:AB10"/>
    <mergeCell ref="AC9:AG10"/>
    <mergeCell ref="AA13:AA14"/>
    <mergeCell ref="AB13:AB14"/>
    <mergeCell ref="S7:V7"/>
    <mergeCell ref="Y7:AB7"/>
    <mergeCell ref="Y9:Y10"/>
    <mergeCell ref="Z9:Z10"/>
    <mergeCell ref="AC33:AG34"/>
    <mergeCell ref="W33:W34"/>
    <mergeCell ref="X33:X34"/>
    <mergeCell ref="Y33:Y34"/>
    <mergeCell ref="Z37:Z38"/>
    <mergeCell ref="AA37:AA38"/>
    <mergeCell ref="AB37:AB38"/>
    <mergeCell ref="AI43:AJ46"/>
    <mergeCell ref="AB25:AB26"/>
    <mergeCell ref="AC25:AG26"/>
    <mergeCell ref="AB29:AB30"/>
    <mergeCell ref="Y29:Y30"/>
    <mergeCell ref="Z29:Z30"/>
    <mergeCell ref="Y43:AB43"/>
    <mergeCell ref="Y35:AB35"/>
    <mergeCell ref="S43:V43"/>
    <mergeCell ref="Y39:AB39"/>
    <mergeCell ref="AN1:AO1"/>
    <mergeCell ref="Q1:W1"/>
    <mergeCell ref="Y31:AB31"/>
    <mergeCell ref="S31:V31"/>
    <mergeCell ref="AI23:AJ26"/>
    <mergeCell ref="V41:V42"/>
    <mergeCell ref="W41:W42"/>
    <mergeCell ref="AI27:AJ30"/>
    <mergeCell ref="AI31:AJ34"/>
    <mergeCell ref="AI35:AJ38"/>
    <mergeCell ref="AI39:AJ42"/>
    <mergeCell ref="AI5:AJ6"/>
    <mergeCell ref="Q25:Q26"/>
    <mergeCell ref="R25:R26"/>
    <mergeCell ref="Q33:Q34"/>
    <mergeCell ref="R33:R34"/>
    <mergeCell ref="AB33:AB34"/>
    <mergeCell ref="AI4:AJ4"/>
    <mergeCell ref="Y11:AB11"/>
    <mergeCell ref="AH4:AH6"/>
    <mergeCell ref="AC6:AG6"/>
    <mergeCell ref="AC4:AG5"/>
  </mergeCells>
  <phoneticPr fontId="2"/>
  <conditionalFormatting sqref="AH7:AH58">
    <cfRule type="cellIs" dxfId="3" priority="3" stopIfTrue="1" operator="equal">
      <formula>"要修正"</formula>
    </cfRule>
  </conditionalFormatting>
  <conditionalFormatting sqref="B9:C10">
    <cfRule type="cellIs" dxfId="2" priority="1" stopIfTrue="1" operator="greaterThan">
      <formula>0</formula>
    </cfRule>
  </conditionalFormatting>
  <dataValidations xWindow="1286" yWindow="399" count="13">
    <dataValidation type="date" allowBlank="1" showInputMessage="1" showErrorMessage="1" errorTitle="入力方法が誤っています" error="・基準日において満60歳以下の場合しか入力できません。_x000a_・下記の例のように入力してください。_x000a__x000a_（入力例）_x000a_・1989/9/27_x000a_・H1.9.27_x000a_・平成1年9月27日" sqref="J49 J9 J53 J13 J17 J21 J25 J29 J33 J37 J41 J45 J57">
      <formula1>DATE(YEAR($Q$2)-45,MONTH($Q$2),DAY($Q$2))</formula1>
      <formula2>DATE(YEAR($Q$2),MONTH($Q$2),DAY($Q$2))</formula2>
    </dataValidation>
    <dataValidation type="whole" allowBlank="1" showInputMessage="1" showErrorMessage="1" errorTitle="入力方法が誤っています" error="勤続年数を「アラビア数字」で再入力してください。" sqref="S8 Y8 S12 S16 S20 S24 S28 S32 S36 S40 S44 S48 S52 Y48 Y44 Y40 Y36 Y32 Y28 Y24 Y20 Y16 Y12 Y52 S56 Y56">
      <formula1>0</formula1>
      <formula2>45</formula2>
    </dataValidation>
    <dataValidation type="whole" allowBlank="1" showInputMessage="1" showErrorMessage="1" errorTitle="入力方法が誤っています" error="本俸・手当の金額を「アラビア数字」で再入力してください。" sqref="H25 F25 H21 F21 H17 F17 H13 F13 H53 F53 H49 H9 F49 F9 H29 F29 H33 F33 H37 F37 H41 F41 H45 F45 H57 F57">
      <formula1>0</formula1>
      <formula2>10000000</formula2>
    </dataValidation>
    <dataValidation type="whole" allowBlank="1" showInputMessage="1" showErrorMessage="1" errorTitle="入力方法が誤っています" error="0～12の「アラビア数字」を入力してください。" sqref="U8 AA8 U12 U16 U20 U24 U28 U32 U36 U40 U44 U48 U52 AA48 AA44 AA40 AA36 AA32 AA28 AA24 AA20 AA16 AA12 AA52 U56 AA56">
      <formula1>0</formula1>
      <formula2>12</formula2>
    </dataValidation>
    <dataValidation type="list" allowBlank="1" showInputMessage="1" showErrorMessage="1" errorTitle="入力方法が誤っています" error="リストの中から選択してください" sqref="A9:A10 A13:A14 A17:A18 A21:A22 A25:A26 A29:A30 A33:A34 A37:A38 A41:A42 A45:A46 A49:A50 A53:A54 A57:A58">
      <formula1>"施設長,事務員,(主任)生活相談員,(主任)支援員,看護職員,栄養士,調理員,医師,その他"</formula1>
    </dataValidation>
    <dataValidation type="whole" allowBlank="1" showInputMessage="1" showErrorMessage="1" errorTitle="入力方法が誤っています" error="0～12の「アラビア数字」で再入力してください。" prompt="無給休職期間がない場合、入力しないでください。" sqref="O9:O10 O13:O14 O17:O18 O21:O22 AA9:AA10 O25:O26 O29:O30 O33:O34 O37:O38 O41:O42 O45:O46 O49:O50 O53:O54 O57:O58 U57:U58 U53:U54 U49:U50 U45:U46 U41:U42 U37:U38 U33:U34 U29:U30 U25:U26 U21:U22 U17:U18 U13:U14 U9:U10 AA13:AA14 AA17:AA18 AA21:AA22 AA25:AA26 AA29:AA30 AA33:AA34 AA37:AA38 AA41:AA42 AA45:AA46 AA49:AA50 AA53:AA54 AA57:AA58">
      <formula1>0</formula1>
      <formula2>12</formula2>
    </dataValidation>
    <dataValidation type="whole" allowBlank="1" showInputMessage="1" showErrorMessage="1" errorTitle="入力方法が誤っています" error="「アラビア数字」で再入力してください。" prompt="無給休職期間がない場合、入力しないでください。" sqref="M9:M10 M13:M14 M17:M18 M21:M22 M25:M26 M29:M30 M33:M34 M37:M38 M41:M42 M45:M46 M49:M50 M53:M54 M57:M58 S57:S58 S53:S54 S49:S50 S45:S46 S41:S42 S37:S38 S33:S34 S29:S30 S25:S26 S21:S22 S17:S18 S13:S14 S9:S10 Y9:Y10 Y13:Y14 Y17:Y18 Y21:Y22 Y25:Y26 Y29:Y30 Y33:Y34 Y37:Y38 Y41:Y42 Y45:Y46 Y49:Y50 Y53:Y54 Y57:Y58">
      <formula1>0</formula1>
      <formula2>45</formula2>
    </dataValidation>
    <dataValidation type="whole" operator="equal" allowBlank="1" showInputMessage="1" showErrorMessage="1" errorTitle="入力不可" error="この欄には入力しないでください。" prompt="自動入力欄" sqref="M8 O8 M12 O12 M16 O16 M20 O20 M24 O24 M28 O28 M32 O32 O36 M36 M40 O40 M44 O44 M48 O48 M52 O52 O56 M56 AD56 AF56 AF52 AD52 AD48 AF48 AF44 AD44 AD40 AF40 AF36 AD36 AD32 AF32 AD28 AF28 AF24 AD24 AD20 AF20 AF16 AD16 AD12 AF12 AF8 AD8 C67:D68 F67:G68 K67:N68 T67:V68 AB67:AC68 AH67:AI68 AH7:AH58">
      <formula1>999999</formula1>
    </dataValidation>
    <dataValidation type="whole" operator="equal" allowBlank="1" showInputMessage="1" showErrorMessage="1" error="このセルには入力しないでください。" prompt="このセルには入力しないでください。" sqref="AO6:AP6 AS6:BQ58 AN7:AR58">
      <formula1>999999</formula1>
    </dataValidation>
    <dataValidation type="date" operator="notBetween" allowBlank="1" showInputMessage="1" showErrorMessage="1" prompt="基準日の日付を、_x000a_〇〇年4月1日 or 〇〇年10月1日_x000a_の形式で入力してください。_x000a_（〇〇は和暦・西暦いずれでも可）" sqref="Q2:W2">
      <formula1>92</formula1>
      <formula2>92</formula2>
    </dataValidation>
    <dataValidation type="date" allowBlank="1" showInputMessage="1" showErrorMessage="1" errorTitle="入力方法が誤っています" error="・基準日において満60歳以下の場合しか入力できません。_x000a_・下記の例のように入力してください。_x000a__x000a_（入力例）_x000a_・1989/9/27_x000a_・H1.9.27_x000a_・平成1年9月27日" sqref="D9:E10 D13:E14 D17:E18 D21:E22 D25:E26 D29:E30 D33:E34 D37:E38 D41:E42 D45:E46 D49:E50 D53:E54 D57:E58">
      <formula1>DATE(YEAR($Q$2)-61,MONTH($Q$2),DAY($Q$2))</formula1>
      <formula2>DATE(YEAR($Q$2)-15,MONTH($Q$2),DAY($Q$2))</formula2>
    </dataValidation>
    <dataValidation type="list" allowBlank="1" showInputMessage="1" showErrorMessage="1" sqref="AL7:AL58">
      <formula1>"休職中"</formula1>
    </dataValidation>
    <dataValidation type="list" allowBlank="1" showInputMessage="1" showErrorMessage="1" sqref="AK7:AK58">
      <formula1>"兼務中"</formula1>
    </dataValidation>
  </dataValidations>
  <printOptions horizontalCentered="1"/>
  <pageMargins left="0.39370078740157483" right="0.19685039370078741" top="0.47244094488188981" bottom="0.19685039370078741" header="0.35433070866141736" footer="0.19685039370078741"/>
  <pageSetup paperSize="9" scale="70" fitToHeight="0" orientation="landscape" horizontalDpi="300" verticalDpi="300" r:id="rId1"/>
  <headerFooter alignWithMargins="0"/>
  <colBreaks count="1" manualBreakCount="1">
    <brk id="38" max="67" man="1"/>
  </colBreaks>
  <drawing r:id="rId2"/>
  <legacyDrawing r:id="rId3"/>
  <mc:AlternateContent xmlns:mc="http://schemas.openxmlformats.org/markup-compatibility/2006">
    <mc:Choice Requires="x14">
      <controls>
        <mc:AlternateContent xmlns:mc="http://schemas.openxmlformats.org/markup-compatibility/2006">
          <mc:Choice Requires="x14">
            <control shapeId="7193" r:id="rId4" name="Check Box 25">
              <controlPr defaultSize="0" autoFill="0" autoLine="0" autoPict="0">
                <anchor moveWithCells="1">
                  <from>
                    <xdr:col>5</xdr:col>
                    <xdr:colOff>0</xdr:colOff>
                    <xdr:row>6</xdr:row>
                    <xdr:rowOff>0</xdr:rowOff>
                  </from>
                  <to>
                    <xdr:col>5</xdr:col>
                    <xdr:colOff>257175</xdr:colOff>
                    <xdr:row>7</xdr:row>
                    <xdr:rowOff>85725</xdr:rowOff>
                  </to>
                </anchor>
              </controlPr>
            </control>
          </mc:Choice>
        </mc:AlternateContent>
        <mc:AlternateContent xmlns:mc="http://schemas.openxmlformats.org/markup-compatibility/2006">
          <mc:Choice Requires="x14">
            <control shapeId="7300" r:id="rId5" name="Check Box 132">
              <controlPr defaultSize="0" autoFill="0" autoLine="0" autoPict="0">
                <anchor moveWithCells="1">
                  <from>
                    <xdr:col>5</xdr:col>
                    <xdr:colOff>0</xdr:colOff>
                    <xdr:row>7</xdr:row>
                    <xdr:rowOff>152400</xdr:rowOff>
                  </from>
                  <to>
                    <xdr:col>5</xdr:col>
                    <xdr:colOff>257175</xdr:colOff>
                    <xdr:row>9</xdr:row>
                    <xdr:rowOff>114300</xdr:rowOff>
                  </to>
                </anchor>
              </controlPr>
            </control>
          </mc:Choice>
        </mc:AlternateContent>
        <mc:AlternateContent xmlns:mc="http://schemas.openxmlformats.org/markup-compatibility/2006">
          <mc:Choice Requires="x14">
            <control shapeId="7301" r:id="rId6" name="Check Box 133">
              <controlPr defaultSize="0" autoFill="0" autoLine="0" autoPict="0">
                <anchor moveWithCells="1">
                  <from>
                    <xdr:col>5</xdr:col>
                    <xdr:colOff>0</xdr:colOff>
                    <xdr:row>10</xdr:row>
                    <xdr:rowOff>0</xdr:rowOff>
                  </from>
                  <to>
                    <xdr:col>5</xdr:col>
                    <xdr:colOff>257175</xdr:colOff>
                    <xdr:row>11</xdr:row>
                    <xdr:rowOff>76200</xdr:rowOff>
                  </to>
                </anchor>
              </controlPr>
            </control>
          </mc:Choice>
        </mc:AlternateContent>
        <mc:AlternateContent xmlns:mc="http://schemas.openxmlformats.org/markup-compatibility/2006">
          <mc:Choice Requires="x14">
            <control shapeId="7302" r:id="rId7" name="Check Box 134">
              <controlPr defaultSize="0" autoFill="0" autoLine="0" autoPict="0">
                <anchor moveWithCells="1">
                  <from>
                    <xdr:col>5</xdr:col>
                    <xdr:colOff>0</xdr:colOff>
                    <xdr:row>11</xdr:row>
                    <xdr:rowOff>152400</xdr:rowOff>
                  </from>
                  <to>
                    <xdr:col>5</xdr:col>
                    <xdr:colOff>257175</xdr:colOff>
                    <xdr:row>13</xdr:row>
                    <xdr:rowOff>104775</xdr:rowOff>
                  </to>
                </anchor>
              </controlPr>
            </control>
          </mc:Choice>
        </mc:AlternateContent>
        <mc:AlternateContent xmlns:mc="http://schemas.openxmlformats.org/markup-compatibility/2006">
          <mc:Choice Requires="x14">
            <control shapeId="7303" r:id="rId8" name="Check Box 135">
              <controlPr defaultSize="0" autoFill="0" autoLine="0" autoPict="0">
                <anchor moveWithCells="1">
                  <from>
                    <xdr:col>5</xdr:col>
                    <xdr:colOff>0</xdr:colOff>
                    <xdr:row>13</xdr:row>
                    <xdr:rowOff>123825</xdr:rowOff>
                  </from>
                  <to>
                    <xdr:col>5</xdr:col>
                    <xdr:colOff>257175</xdr:colOff>
                    <xdr:row>15</xdr:row>
                    <xdr:rowOff>76200</xdr:rowOff>
                  </to>
                </anchor>
              </controlPr>
            </control>
          </mc:Choice>
        </mc:AlternateContent>
        <mc:AlternateContent xmlns:mc="http://schemas.openxmlformats.org/markup-compatibility/2006">
          <mc:Choice Requires="x14">
            <control shapeId="7304" r:id="rId9" name="Check Box 136">
              <controlPr defaultSize="0" autoFill="0" autoLine="0" autoPict="0">
                <anchor moveWithCells="1">
                  <from>
                    <xdr:col>5</xdr:col>
                    <xdr:colOff>0</xdr:colOff>
                    <xdr:row>15</xdr:row>
                    <xdr:rowOff>142875</xdr:rowOff>
                  </from>
                  <to>
                    <xdr:col>5</xdr:col>
                    <xdr:colOff>257175</xdr:colOff>
                    <xdr:row>17</xdr:row>
                    <xdr:rowOff>104775</xdr:rowOff>
                  </to>
                </anchor>
              </controlPr>
            </control>
          </mc:Choice>
        </mc:AlternateContent>
        <mc:AlternateContent xmlns:mc="http://schemas.openxmlformats.org/markup-compatibility/2006">
          <mc:Choice Requires="x14">
            <control shapeId="7305" r:id="rId10" name="Check Box 137">
              <controlPr defaultSize="0" autoFill="0" autoLine="0" autoPict="0">
                <anchor moveWithCells="1">
                  <from>
                    <xdr:col>5</xdr:col>
                    <xdr:colOff>0</xdr:colOff>
                    <xdr:row>17</xdr:row>
                    <xdr:rowOff>123825</xdr:rowOff>
                  </from>
                  <to>
                    <xdr:col>5</xdr:col>
                    <xdr:colOff>257175</xdr:colOff>
                    <xdr:row>19</xdr:row>
                    <xdr:rowOff>66675</xdr:rowOff>
                  </to>
                </anchor>
              </controlPr>
            </control>
          </mc:Choice>
        </mc:AlternateContent>
        <mc:AlternateContent xmlns:mc="http://schemas.openxmlformats.org/markup-compatibility/2006">
          <mc:Choice Requires="x14">
            <control shapeId="7306" r:id="rId11" name="Check Box 138">
              <controlPr defaultSize="0" autoFill="0" autoLine="0" autoPict="0">
                <anchor moveWithCells="1">
                  <from>
                    <xdr:col>5</xdr:col>
                    <xdr:colOff>0</xdr:colOff>
                    <xdr:row>19</xdr:row>
                    <xdr:rowOff>142875</xdr:rowOff>
                  </from>
                  <to>
                    <xdr:col>5</xdr:col>
                    <xdr:colOff>257175</xdr:colOff>
                    <xdr:row>21</xdr:row>
                    <xdr:rowOff>104775</xdr:rowOff>
                  </to>
                </anchor>
              </controlPr>
            </control>
          </mc:Choice>
        </mc:AlternateContent>
        <mc:AlternateContent xmlns:mc="http://schemas.openxmlformats.org/markup-compatibility/2006">
          <mc:Choice Requires="x14">
            <control shapeId="7307" r:id="rId12" name="Check Box 139">
              <controlPr defaultSize="0" autoFill="0" autoLine="0" autoPict="0">
                <anchor moveWithCells="1">
                  <from>
                    <xdr:col>5</xdr:col>
                    <xdr:colOff>0</xdr:colOff>
                    <xdr:row>21</xdr:row>
                    <xdr:rowOff>114300</xdr:rowOff>
                  </from>
                  <to>
                    <xdr:col>5</xdr:col>
                    <xdr:colOff>257175</xdr:colOff>
                    <xdr:row>23</xdr:row>
                    <xdr:rowOff>66675</xdr:rowOff>
                  </to>
                </anchor>
              </controlPr>
            </control>
          </mc:Choice>
        </mc:AlternateContent>
        <mc:AlternateContent xmlns:mc="http://schemas.openxmlformats.org/markup-compatibility/2006">
          <mc:Choice Requires="x14">
            <control shapeId="7308" r:id="rId13" name="Check Box 140">
              <controlPr defaultSize="0" autoFill="0" autoLine="0" autoPict="0">
                <anchor moveWithCells="1">
                  <from>
                    <xdr:col>5</xdr:col>
                    <xdr:colOff>0</xdr:colOff>
                    <xdr:row>23</xdr:row>
                    <xdr:rowOff>142875</xdr:rowOff>
                  </from>
                  <to>
                    <xdr:col>5</xdr:col>
                    <xdr:colOff>257175</xdr:colOff>
                    <xdr:row>25</xdr:row>
                    <xdr:rowOff>104775</xdr:rowOff>
                  </to>
                </anchor>
              </controlPr>
            </control>
          </mc:Choice>
        </mc:AlternateContent>
        <mc:AlternateContent xmlns:mc="http://schemas.openxmlformats.org/markup-compatibility/2006">
          <mc:Choice Requires="x14">
            <control shapeId="7309" r:id="rId14" name="Check Box 141">
              <controlPr defaultSize="0" autoFill="0" autoLine="0" autoPict="0">
                <anchor moveWithCells="1">
                  <from>
                    <xdr:col>5</xdr:col>
                    <xdr:colOff>0</xdr:colOff>
                    <xdr:row>25</xdr:row>
                    <xdr:rowOff>114300</xdr:rowOff>
                  </from>
                  <to>
                    <xdr:col>5</xdr:col>
                    <xdr:colOff>257175</xdr:colOff>
                    <xdr:row>27</xdr:row>
                    <xdr:rowOff>66675</xdr:rowOff>
                  </to>
                </anchor>
              </controlPr>
            </control>
          </mc:Choice>
        </mc:AlternateContent>
        <mc:AlternateContent xmlns:mc="http://schemas.openxmlformats.org/markup-compatibility/2006">
          <mc:Choice Requires="x14">
            <control shapeId="7310" r:id="rId15" name="Check Box 142">
              <controlPr defaultSize="0" autoFill="0" autoLine="0" autoPict="0">
                <anchor moveWithCells="1">
                  <from>
                    <xdr:col>5</xdr:col>
                    <xdr:colOff>0</xdr:colOff>
                    <xdr:row>27</xdr:row>
                    <xdr:rowOff>142875</xdr:rowOff>
                  </from>
                  <to>
                    <xdr:col>5</xdr:col>
                    <xdr:colOff>257175</xdr:colOff>
                    <xdr:row>29</xdr:row>
                    <xdr:rowOff>85725</xdr:rowOff>
                  </to>
                </anchor>
              </controlPr>
            </control>
          </mc:Choice>
        </mc:AlternateContent>
        <mc:AlternateContent xmlns:mc="http://schemas.openxmlformats.org/markup-compatibility/2006">
          <mc:Choice Requires="x14">
            <control shapeId="7311" r:id="rId16" name="Check Box 143">
              <controlPr defaultSize="0" autoFill="0" autoLine="0" autoPict="0">
                <anchor moveWithCells="1">
                  <from>
                    <xdr:col>5</xdr:col>
                    <xdr:colOff>0</xdr:colOff>
                    <xdr:row>29</xdr:row>
                    <xdr:rowOff>104775</xdr:rowOff>
                  </from>
                  <to>
                    <xdr:col>5</xdr:col>
                    <xdr:colOff>257175</xdr:colOff>
                    <xdr:row>31</xdr:row>
                    <xdr:rowOff>66675</xdr:rowOff>
                  </to>
                </anchor>
              </controlPr>
            </control>
          </mc:Choice>
        </mc:AlternateContent>
        <mc:AlternateContent xmlns:mc="http://schemas.openxmlformats.org/markup-compatibility/2006">
          <mc:Choice Requires="x14">
            <control shapeId="7312" r:id="rId17" name="Check Box 144">
              <controlPr defaultSize="0" autoFill="0" autoLine="0" autoPict="0">
                <anchor moveWithCells="1">
                  <from>
                    <xdr:col>5</xdr:col>
                    <xdr:colOff>0</xdr:colOff>
                    <xdr:row>31</xdr:row>
                    <xdr:rowOff>142875</xdr:rowOff>
                  </from>
                  <to>
                    <xdr:col>5</xdr:col>
                    <xdr:colOff>257175</xdr:colOff>
                    <xdr:row>33</xdr:row>
                    <xdr:rowOff>85725</xdr:rowOff>
                  </to>
                </anchor>
              </controlPr>
            </control>
          </mc:Choice>
        </mc:AlternateContent>
        <mc:AlternateContent xmlns:mc="http://schemas.openxmlformats.org/markup-compatibility/2006">
          <mc:Choice Requires="x14">
            <control shapeId="7313" r:id="rId18" name="Check Box 145">
              <controlPr defaultSize="0" autoFill="0" autoLine="0" autoPict="0">
                <anchor moveWithCells="1">
                  <from>
                    <xdr:col>5</xdr:col>
                    <xdr:colOff>0</xdr:colOff>
                    <xdr:row>33</xdr:row>
                    <xdr:rowOff>104775</xdr:rowOff>
                  </from>
                  <to>
                    <xdr:col>5</xdr:col>
                    <xdr:colOff>257175</xdr:colOff>
                    <xdr:row>35</xdr:row>
                    <xdr:rowOff>47625</xdr:rowOff>
                  </to>
                </anchor>
              </controlPr>
            </control>
          </mc:Choice>
        </mc:AlternateContent>
        <mc:AlternateContent xmlns:mc="http://schemas.openxmlformats.org/markup-compatibility/2006">
          <mc:Choice Requires="x14">
            <control shapeId="7314" r:id="rId19" name="Check Box 146">
              <controlPr defaultSize="0" autoFill="0" autoLine="0" autoPict="0">
                <anchor moveWithCells="1">
                  <from>
                    <xdr:col>5</xdr:col>
                    <xdr:colOff>0</xdr:colOff>
                    <xdr:row>35</xdr:row>
                    <xdr:rowOff>123825</xdr:rowOff>
                  </from>
                  <to>
                    <xdr:col>5</xdr:col>
                    <xdr:colOff>257175</xdr:colOff>
                    <xdr:row>37</xdr:row>
                    <xdr:rowOff>76200</xdr:rowOff>
                  </to>
                </anchor>
              </controlPr>
            </control>
          </mc:Choice>
        </mc:AlternateContent>
        <mc:AlternateContent xmlns:mc="http://schemas.openxmlformats.org/markup-compatibility/2006">
          <mc:Choice Requires="x14">
            <control shapeId="7315" r:id="rId20" name="Check Box 147">
              <controlPr defaultSize="0" autoFill="0" autoLine="0" autoPict="0">
                <anchor moveWithCells="1">
                  <from>
                    <xdr:col>5</xdr:col>
                    <xdr:colOff>0</xdr:colOff>
                    <xdr:row>37</xdr:row>
                    <xdr:rowOff>104775</xdr:rowOff>
                  </from>
                  <to>
                    <xdr:col>5</xdr:col>
                    <xdr:colOff>257175</xdr:colOff>
                    <xdr:row>39</xdr:row>
                    <xdr:rowOff>47625</xdr:rowOff>
                  </to>
                </anchor>
              </controlPr>
            </control>
          </mc:Choice>
        </mc:AlternateContent>
        <mc:AlternateContent xmlns:mc="http://schemas.openxmlformats.org/markup-compatibility/2006">
          <mc:Choice Requires="x14">
            <control shapeId="7316" r:id="rId21" name="Check Box 148">
              <controlPr defaultSize="0" autoFill="0" autoLine="0" autoPict="0">
                <anchor moveWithCells="1">
                  <from>
                    <xdr:col>5</xdr:col>
                    <xdr:colOff>0</xdr:colOff>
                    <xdr:row>39</xdr:row>
                    <xdr:rowOff>123825</xdr:rowOff>
                  </from>
                  <to>
                    <xdr:col>5</xdr:col>
                    <xdr:colOff>257175</xdr:colOff>
                    <xdr:row>41</xdr:row>
                    <xdr:rowOff>76200</xdr:rowOff>
                  </to>
                </anchor>
              </controlPr>
            </control>
          </mc:Choice>
        </mc:AlternateContent>
        <mc:AlternateContent xmlns:mc="http://schemas.openxmlformats.org/markup-compatibility/2006">
          <mc:Choice Requires="x14">
            <control shapeId="7317" r:id="rId22" name="Check Box 149">
              <controlPr defaultSize="0" autoFill="0" autoLine="0" autoPict="0">
                <anchor moveWithCells="1">
                  <from>
                    <xdr:col>5</xdr:col>
                    <xdr:colOff>0</xdr:colOff>
                    <xdr:row>41</xdr:row>
                    <xdr:rowOff>104775</xdr:rowOff>
                  </from>
                  <to>
                    <xdr:col>5</xdr:col>
                    <xdr:colOff>257175</xdr:colOff>
                    <xdr:row>43</xdr:row>
                    <xdr:rowOff>47625</xdr:rowOff>
                  </to>
                </anchor>
              </controlPr>
            </control>
          </mc:Choice>
        </mc:AlternateContent>
        <mc:AlternateContent xmlns:mc="http://schemas.openxmlformats.org/markup-compatibility/2006">
          <mc:Choice Requires="x14">
            <control shapeId="7318" r:id="rId23" name="Check Box 150">
              <controlPr defaultSize="0" autoFill="0" autoLine="0" autoPict="0">
                <anchor moveWithCells="1">
                  <from>
                    <xdr:col>5</xdr:col>
                    <xdr:colOff>0</xdr:colOff>
                    <xdr:row>43</xdr:row>
                    <xdr:rowOff>114300</xdr:rowOff>
                  </from>
                  <to>
                    <xdr:col>5</xdr:col>
                    <xdr:colOff>257175</xdr:colOff>
                    <xdr:row>45</xdr:row>
                    <xdr:rowOff>66675</xdr:rowOff>
                  </to>
                </anchor>
              </controlPr>
            </control>
          </mc:Choice>
        </mc:AlternateContent>
        <mc:AlternateContent xmlns:mc="http://schemas.openxmlformats.org/markup-compatibility/2006">
          <mc:Choice Requires="x14">
            <control shapeId="7319" r:id="rId24" name="Check Box 151">
              <controlPr defaultSize="0" autoFill="0" autoLine="0" autoPict="0">
                <anchor moveWithCells="1">
                  <from>
                    <xdr:col>5</xdr:col>
                    <xdr:colOff>0</xdr:colOff>
                    <xdr:row>45</xdr:row>
                    <xdr:rowOff>85725</xdr:rowOff>
                  </from>
                  <to>
                    <xdr:col>5</xdr:col>
                    <xdr:colOff>257175</xdr:colOff>
                    <xdr:row>47</xdr:row>
                    <xdr:rowOff>38100</xdr:rowOff>
                  </to>
                </anchor>
              </controlPr>
            </control>
          </mc:Choice>
        </mc:AlternateContent>
        <mc:AlternateContent xmlns:mc="http://schemas.openxmlformats.org/markup-compatibility/2006">
          <mc:Choice Requires="x14">
            <control shapeId="7320" r:id="rId25" name="Check Box 152">
              <controlPr defaultSize="0" autoFill="0" autoLine="0" autoPict="0">
                <anchor moveWithCells="1">
                  <from>
                    <xdr:col>5</xdr:col>
                    <xdr:colOff>0</xdr:colOff>
                    <xdr:row>47</xdr:row>
                    <xdr:rowOff>114300</xdr:rowOff>
                  </from>
                  <to>
                    <xdr:col>5</xdr:col>
                    <xdr:colOff>257175</xdr:colOff>
                    <xdr:row>49</xdr:row>
                    <xdr:rowOff>66675</xdr:rowOff>
                  </to>
                </anchor>
              </controlPr>
            </control>
          </mc:Choice>
        </mc:AlternateContent>
        <mc:AlternateContent xmlns:mc="http://schemas.openxmlformats.org/markup-compatibility/2006">
          <mc:Choice Requires="x14">
            <control shapeId="7321" r:id="rId26" name="Check Box 153">
              <controlPr defaultSize="0" autoFill="0" autoLine="0" autoPict="0">
                <anchor moveWithCells="1">
                  <from>
                    <xdr:col>5</xdr:col>
                    <xdr:colOff>0</xdr:colOff>
                    <xdr:row>49</xdr:row>
                    <xdr:rowOff>85725</xdr:rowOff>
                  </from>
                  <to>
                    <xdr:col>5</xdr:col>
                    <xdr:colOff>257175</xdr:colOff>
                    <xdr:row>51</xdr:row>
                    <xdr:rowOff>47625</xdr:rowOff>
                  </to>
                </anchor>
              </controlPr>
            </control>
          </mc:Choice>
        </mc:AlternateContent>
        <mc:AlternateContent xmlns:mc="http://schemas.openxmlformats.org/markup-compatibility/2006">
          <mc:Choice Requires="x14">
            <control shapeId="7322" r:id="rId27" name="Check Box 154">
              <controlPr defaultSize="0" autoFill="0" autoLine="0" autoPict="0">
                <anchor moveWithCells="1">
                  <from>
                    <xdr:col>5</xdr:col>
                    <xdr:colOff>0</xdr:colOff>
                    <xdr:row>51</xdr:row>
                    <xdr:rowOff>104775</xdr:rowOff>
                  </from>
                  <to>
                    <xdr:col>5</xdr:col>
                    <xdr:colOff>257175</xdr:colOff>
                    <xdr:row>53</xdr:row>
                    <xdr:rowOff>66675</xdr:rowOff>
                  </to>
                </anchor>
              </controlPr>
            </control>
          </mc:Choice>
        </mc:AlternateContent>
        <mc:AlternateContent xmlns:mc="http://schemas.openxmlformats.org/markup-compatibility/2006">
          <mc:Choice Requires="x14">
            <control shapeId="7323" r:id="rId28" name="Check Box 155">
              <controlPr defaultSize="0" autoFill="0" autoLine="0" autoPict="0">
                <anchor moveWithCells="1">
                  <from>
                    <xdr:col>5</xdr:col>
                    <xdr:colOff>0</xdr:colOff>
                    <xdr:row>53</xdr:row>
                    <xdr:rowOff>76200</xdr:rowOff>
                  </from>
                  <to>
                    <xdr:col>5</xdr:col>
                    <xdr:colOff>257175</xdr:colOff>
                    <xdr:row>55</xdr:row>
                    <xdr:rowOff>38100</xdr:rowOff>
                  </to>
                </anchor>
              </controlPr>
            </control>
          </mc:Choice>
        </mc:AlternateContent>
        <mc:AlternateContent xmlns:mc="http://schemas.openxmlformats.org/markup-compatibility/2006">
          <mc:Choice Requires="x14">
            <control shapeId="7324" r:id="rId29" name="Check Box 156">
              <controlPr defaultSize="0" autoFill="0" autoLine="0" autoPict="0">
                <anchor moveWithCells="1">
                  <from>
                    <xdr:col>5</xdr:col>
                    <xdr:colOff>0</xdr:colOff>
                    <xdr:row>55</xdr:row>
                    <xdr:rowOff>104775</xdr:rowOff>
                  </from>
                  <to>
                    <xdr:col>5</xdr:col>
                    <xdr:colOff>257175</xdr:colOff>
                    <xdr:row>57</xdr:row>
                    <xdr:rowOff>66675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Q68"/>
  <sheetViews>
    <sheetView view="pageBreakPreview" zoomScaleNormal="100" zoomScaleSheetLayoutView="100" workbookViewId="0">
      <selection activeCell="F67" sqref="F67:G67"/>
    </sheetView>
  </sheetViews>
  <sheetFormatPr defaultColWidth="9" defaultRowHeight="13.5" x14ac:dyDescent="0.15"/>
  <cols>
    <col min="1" max="1" width="14.875" style="35" customWidth="1"/>
    <col min="2" max="2" width="13.125" style="35" customWidth="1"/>
    <col min="3" max="3" width="3" style="35" customWidth="1"/>
    <col min="4" max="5" width="6.125" style="35" customWidth="1"/>
    <col min="6" max="6" width="10.875" style="35" customWidth="1"/>
    <col min="7" max="7" width="3.125" style="35" customWidth="1"/>
    <col min="8" max="8" width="10.875" style="35" customWidth="1"/>
    <col min="9" max="9" width="3.125" style="35" customWidth="1"/>
    <col min="10" max="10" width="12.625" style="35" customWidth="1"/>
    <col min="11" max="11" width="4.125" style="35" customWidth="1"/>
    <col min="12" max="12" width="3.625" style="35" customWidth="1"/>
    <col min="13" max="13" width="4.375" style="35" customWidth="1"/>
    <col min="14" max="14" width="3.125" style="35" customWidth="1"/>
    <col min="15" max="15" width="4.375" style="35" customWidth="1"/>
    <col min="16" max="16" width="3.125" style="35" customWidth="1"/>
    <col min="17" max="17" width="4.125" style="35" customWidth="1"/>
    <col min="18" max="18" width="3.625" style="35" customWidth="1"/>
    <col min="19" max="19" width="4.375" style="35" customWidth="1"/>
    <col min="20" max="20" width="3.125" style="35" customWidth="1"/>
    <col min="21" max="21" width="4.375" style="35" customWidth="1"/>
    <col min="22" max="22" width="3.125" style="35" customWidth="1"/>
    <col min="23" max="23" width="4.125" style="35" customWidth="1"/>
    <col min="24" max="24" width="3.625" style="35" customWidth="1"/>
    <col min="25" max="25" width="4.375" style="35" customWidth="1"/>
    <col min="26" max="26" width="3.125" style="35" customWidth="1"/>
    <col min="27" max="27" width="4.375" style="35" customWidth="1"/>
    <col min="28" max="28" width="3.125" style="35" customWidth="1"/>
    <col min="29" max="29" width="5.125" style="35" customWidth="1"/>
    <col min="30" max="30" width="3.875" style="35" customWidth="1"/>
    <col min="31" max="31" width="3.125" style="35" customWidth="1"/>
    <col min="32" max="32" width="3.875" style="35" customWidth="1"/>
    <col min="33" max="33" width="3.125" style="35" customWidth="1"/>
    <col min="34" max="34" width="6.875" style="35" customWidth="1"/>
    <col min="35" max="35" width="6.625" style="35" customWidth="1"/>
    <col min="36" max="38" width="11.375" style="35" customWidth="1"/>
    <col min="39" max="39" width="6.875" style="35" customWidth="1"/>
    <col min="40" max="44" width="7.375" style="35" customWidth="1"/>
    <col min="45" max="45" width="7.875" style="35" customWidth="1"/>
    <col min="46" max="46" width="7.375" style="35" customWidth="1"/>
    <col min="47" max="47" width="4" style="90" customWidth="1"/>
    <col min="48" max="52" width="7.375" style="35" customWidth="1"/>
    <col min="53" max="53" width="4" style="90" customWidth="1"/>
    <col min="54" max="56" width="7.375" style="35" customWidth="1"/>
    <col min="57" max="57" width="4" style="35" customWidth="1"/>
    <col min="58" max="68" width="3.375" style="35" customWidth="1"/>
    <col min="69" max="69" width="3.125" style="35" customWidth="1"/>
    <col min="70" max="16384" width="9" style="35"/>
  </cols>
  <sheetData>
    <row r="1" spans="1:69" s="1" customFormat="1" ht="18" customHeight="1" thickBot="1" x14ac:dyDescent="0.25">
      <c r="A1" s="10" t="s">
        <v>213</v>
      </c>
      <c r="Q1" s="67"/>
      <c r="R1" s="67"/>
      <c r="W1" s="68"/>
      <c r="X1" s="68"/>
      <c r="Y1" s="68"/>
      <c r="Z1" s="68"/>
      <c r="AU1" s="72"/>
      <c r="BA1" s="72"/>
    </row>
    <row r="2" spans="1:69" s="1" customFormat="1" ht="23.25" customHeight="1" thickTop="1" thickBot="1" x14ac:dyDescent="0.3">
      <c r="A2" s="92" t="s">
        <v>13</v>
      </c>
      <c r="B2" s="448" t="str">
        <f>IF('別紙2-1'!B2="","自動入力欄",'別紙2-1'!B2)</f>
        <v>自動入力欄</v>
      </c>
      <c r="C2" s="449"/>
      <c r="D2" s="450"/>
      <c r="E2" s="37"/>
      <c r="F2" s="436" t="s">
        <v>229</v>
      </c>
      <c r="G2" s="436"/>
      <c r="H2" s="436"/>
      <c r="I2" s="436"/>
      <c r="J2" s="436"/>
      <c r="K2" s="436"/>
      <c r="L2" s="436"/>
      <c r="M2" s="436"/>
      <c r="N2" s="436"/>
      <c r="O2" s="436"/>
      <c r="P2" s="199"/>
      <c r="Q2" s="430">
        <f>IF('別紙2-1'!Q2="","自動入力欄",'別紙2-1'!Q2)</f>
        <v>45748</v>
      </c>
      <c r="R2" s="431"/>
      <c r="S2" s="431"/>
      <c r="T2" s="431"/>
      <c r="U2" s="431"/>
      <c r="V2" s="431"/>
      <c r="W2" s="432"/>
      <c r="X2" s="85" t="s">
        <v>42</v>
      </c>
      <c r="Y2" s="49"/>
      <c r="Z2" s="49"/>
      <c r="AA2" s="49"/>
      <c r="AB2" s="49"/>
      <c r="AC2" s="49"/>
      <c r="AD2" s="49"/>
      <c r="AE2" s="49"/>
      <c r="AF2" s="49"/>
      <c r="AG2" s="49"/>
      <c r="AH2" s="49"/>
      <c r="AI2" s="49"/>
      <c r="AJ2" s="49"/>
      <c r="AK2" s="49"/>
      <c r="AL2" s="49"/>
      <c r="AS2" s="69"/>
      <c r="AU2" s="72"/>
      <c r="AV2" s="69"/>
      <c r="BA2" s="72"/>
    </row>
    <row r="3" spans="1:69" s="1" customFormat="1" x14ac:dyDescent="0.15">
      <c r="J3" s="34"/>
      <c r="AU3" s="72"/>
      <c r="BA3" s="72"/>
    </row>
    <row r="4" spans="1:69" s="24" customFormat="1" ht="24" customHeight="1" x14ac:dyDescent="0.15">
      <c r="A4" s="390" t="s">
        <v>15</v>
      </c>
      <c r="B4" s="368" t="s">
        <v>16</v>
      </c>
      <c r="C4" s="369"/>
      <c r="D4" s="368" t="s">
        <v>17</v>
      </c>
      <c r="E4" s="369"/>
      <c r="F4" s="396" t="s">
        <v>34</v>
      </c>
      <c r="G4" s="397"/>
      <c r="H4" s="397"/>
      <c r="I4" s="398"/>
      <c r="J4" s="393" t="s">
        <v>3</v>
      </c>
      <c r="K4" s="394"/>
      <c r="L4" s="394"/>
      <c r="M4" s="394"/>
      <c r="N4" s="394"/>
      <c r="O4" s="394"/>
      <c r="P4" s="197"/>
      <c r="Q4" s="393" t="s">
        <v>21</v>
      </c>
      <c r="R4" s="394"/>
      <c r="S4" s="394"/>
      <c r="T4" s="394"/>
      <c r="U4" s="394"/>
      <c r="V4" s="394"/>
      <c r="W4" s="394"/>
      <c r="X4" s="394"/>
      <c r="Y4" s="394"/>
      <c r="Z4" s="394"/>
      <c r="AA4" s="394"/>
      <c r="AB4" s="395"/>
      <c r="AC4" s="368" t="s">
        <v>5</v>
      </c>
      <c r="AD4" s="376"/>
      <c r="AE4" s="376"/>
      <c r="AF4" s="376"/>
      <c r="AG4" s="369"/>
      <c r="AH4" s="370" t="s">
        <v>98</v>
      </c>
      <c r="AI4" s="368" t="s">
        <v>19</v>
      </c>
      <c r="AJ4" s="369"/>
      <c r="AK4" s="437" t="s">
        <v>221</v>
      </c>
      <c r="AL4" s="438"/>
      <c r="AU4" s="54"/>
      <c r="BA4" s="54"/>
    </row>
    <row r="5" spans="1:69" s="24" customFormat="1" ht="11.25" customHeight="1" x14ac:dyDescent="0.15">
      <c r="A5" s="391"/>
      <c r="B5" s="377"/>
      <c r="C5" s="379"/>
      <c r="D5" s="377"/>
      <c r="E5" s="379"/>
      <c r="F5" s="368" t="s">
        <v>18</v>
      </c>
      <c r="G5" s="369"/>
      <c r="H5" s="368" t="s">
        <v>1</v>
      </c>
      <c r="I5" s="369"/>
      <c r="J5" s="390" t="s">
        <v>4</v>
      </c>
      <c r="K5" s="377" t="s">
        <v>37</v>
      </c>
      <c r="L5" s="378"/>
      <c r="M5" s="378"/>
      <c r="N5" s="378"/>
      <c r="O5" s="378"/>
      <c r="P5" s="198"/>
      <c r="Q5" s="368" t="s">
        <v>36</v>
      </c>
      <c r="R5" s="376"/>
      <c r="S5" s="376"/>
      <c r="T5" s="376"/>
      <c r="U5" s="376"/>
      <c r="V5" s="369"/>
      <c r="W5" s="368" t="s">
        <v>38</v>
      </c>
      <c r="X5" s="376"/>
      <c r="Y5" s="376"/>
      <c r="Z5" s="376"/>
      <c r="AA5" s="376"/>
      <c r="AB5" s="369"/>
      <c r="AC5" s="377"/>
      <c r="AD5" s="378"/>
      <c r="AE5" s="378"/>
      <c r="AF5" s="378"/>
      <c r="AG5" s="379"/>
      <c r="AH5" s="371"/>
      <c r="AI5" s="362" t="s">
        <v>220</v>
      </c>
      <c r="AJ5" s="363"/>
      <c r="AK5" s="442" t="s">
        <v>218</v>
      </c>
      <c r="AL5" s="451" t="s">
        <v>219</v>
      </c>
      <c r="AU5" s="54"/>
      <c r="BA5" s="54"/>
    </row>
    <row r="6" spans="1:69" s="24" customFormat="1" ht="11.25" customHeight="1" x14ac:dyDescent="0.15">
      <c r="A6" s="392"/>
      <c r="B6" s="373"/>
      <c r="C6" s="375"/>
      <c r="D6" s="373"/>
      <c r="E6" s="375"/>
      <c r="F6" s="373"/>
      <c r="G6" s="375"/>
      <c r="H6" s="373" t="s">
        <v>2</v>
      </c>
      <c r="I6" s="375"/>
      <c r="J6" s="392"/>
      <c r="K6" s="373"/>
      <c r="L6" s="374"/>
      <c r="M6" s="374"/>
      <c r="N6" s="374"/>
      <c r="O6" s="374"/>
      <c r="P6" s="196"/>
      <c r="Q6" s="373" t="s">
        <v>40</v>
      </c>
      <c r="R6" s="374"/>
      <c r="S6" s="374"/>
      <c r="T6" s="374"/>
      <c r="U6" s="374"/>
      <c r="V6" s="375"/>
      <c r="W6" s="373" t="s">
        <v>39</v>
      </c>
      <c r="X6" s="374"/>
      <c r="Y6" s="374"/>
      <c r="Z6" s="374"/>
      <c r="AA6" s="374"/>
      <c r="AB6" s="375"/>
      <c r="AC6" s="373" t="s">
        <v>23</v>
      </c>
      <c r="AD6" s="374"/>
      <c r="AE6" s="374"/>
      <c r="AF6" s="374"/>
      <c r="AG6" s="375"/>
      <c r="AH6" s="372"/>
      <c r="AI6" s="364"/>
      <c r="AJ6" s="365"/>
      <c r="AK6" s="443"/>
      <c r="AL6" s="452"/>
      <c r="AN6" s="55" t="s">
        <v>99</v>
      </c>
      <c r="AU6" s="54"/>
      <c r="AV6" s="55" t="s">
        <v>49</v>
      </c>
      <c r="BA6" s="54"/>
      <c r="BB6" s="55" t="s">
        <v>51</v>
      </c>
      <c r="BF6" s="55" t="s">
        <v>56</v>
      </c>
    </row>
    <row r="7" spans="1:69" s="3" customFormat="1" ht="13.5" customHeight="1" x14ac:dyDescent="0.15">
      <c r="A7" s="17"/>
      <c r="B7" s="18"/>
      <c r="C7" s="19"/>
      <c r="D7" s="25"/>
      <c r="E7" s="19"/>
      <c r="F7" s="45"/>
      <c r="G7" s="19"/>
      <c r="H7" s="45"/>
      <c r="I7" s="19"/>
      <c r="J7" s="17"/>
      <c r="K7" s="18"/>
      <c r="L7" s="47"/>
      <c r="M7" s="47"/>
      <c r="N7" s="47"/>
      <c r="O7" s="51"/>
      <c r="P7" s="47"/>
      <c r="Q7" s="93" t="s">
        <v>13</v>
      </c>
      <c r="R7" s="94"/>
      <c r="S7" s="347"/>
      <c r="T7" s="348"/>
      <c r="U7" s="348"/>
      <c r="V7" s="349"/>
      <c r="W7" s="93" t="s">
        <v>13</v>
      </c>
      <c r="X7" s="94"/>
      <c r="Y7" s="347"/>
      <c r="Z7" s="348"/>
      <c r="AA7" s="348"/>
      <c r="AB7" s="349"/>
      <c r="AC7" s="4"/>
      <c r="AD7" s="4"/>
      <c r="AE7" s="4"/>
      <c r="AF7" s="4"/>
      <c r="AG7" s="20"/>
      <c r="AH7" s="424" t="str">
        <f>IF(OR(J9="",AK7="兼務中",AL7="休職中"),"",HLOOKUP(1,BF7:BQ8,2,FALSE))</f>
        <v/>
      </c>
      <c r="AI7" s="352"/>
      <c r="AJ7" s="353"/>
      <c r="AK7" s="427"/>
      <c r="AL7" s="439"/>
      <c r="AN7" s="84" t="s">
        <v>101</v>
      </c>
      <c r="AO7" s="84" t="s">
        <v>210</v>
      </c>
      <c r="AP7" s="84" t="s">
        <v>209</v>
      </c>
      <c r="AQ7" s="84" t="s">
        <v>100</v>
      </c>
      <c r="AR7" s="84" t="s">
        <v>102</v>
      </c>
      <c r="AS7" s="84" t="s">
        <v>103</v>
      </c>
      <c r="AT7" s="84" t="s">
        <v>104</v>
      </c>
      <c r="AU7" s="89"/>
      <c r="AV7" s="59" t="s">
        <v>48</v>
      </c>
      <c r="AW7" s="59" t="s">
        <v>50</v>
      </c>
      <c r="AX7" s="59" t="s">
        <v>68</v>
      </c>
      <c r="AY7" s="56" t="s">
        <v>52</v>
      </c>
      <c r="AZ7" s="59" t="s">
        <v>53</v>
      </c>
      <c r="BA7" s="47"/>
      <c r="BB7" s="58" t="s">
        <v>54</v>
      </c>
      <c r="BC7" s="57" t="s">
        <v>55</v>
      </c>
      <c r="BD7" s="56" t="s">
        <v>53</v>
      </c>
      <c r="BF7" s="65">
        <f>IF(AND(AD8&lt;&gt;"",AD8&gt;=25),1,0)</f>
        <v>0</v>
      </c>
      <c r="BG7" s="64">
        <f>IF(AND(AD8&gt;=22,AD8&lt;25),1,0)</f>
        <v>0</v>
      </c>
      <c r="BH7" s="64">
        <f>IF(AND(AD8&gt;=19,AD8&lt;22),1,0)</f>
        <v>0</v>
      </c>
      <c r="BI7" s="64">
        <f>IF(AND(AD8&gt;=16,AD8&lt;19),1,0)</f>
        <v>0</v>
      </c>
      <c r="BJ7" s="64">
        <f>IF(AND(AD8&gt;=13,AD8&lt;16),1,0)</f>
        <v>0</v>
      </c>
      <c r="BK7" s="64">
        <f>IF(AND(AD8&gt;=10,AD8&lt;13),1,0)</f>
        <v>0</v>
      </c>
      <c r="BL7" s="64">
        <f>IF(AND(AD8&gt;=7,AD8&lt;10),1,0)</f>
        <v>0</v>
      </c>
      <c r="BM7" s="64">
        <f>IF(AND(AD8&gt;=4,AD8&lt;7),1,0)</f>
        <v>0</v>
      </c>
      <c r="BN7" s="64">
        <f>IF(AND(AD8&gt;=2,AD8&lt;4),1,0)</f>
        <v>0</v>
      </c>
      <c r="BO7" s="64">
        <f>IF(AND(AD8&gt;=1,AD8&lt;2),1,0)</f>
        <v>0</v>
      </c>
      <c r="BP7" s="64">
        <f>IF(AND(AD8&gt;=0,AD8&lt;1),1,0)</f>
        <v>0</v>
      </c>
      <c r="BQ7" s="58">
        <f>IF(AD8&lt;0,1,0)</f>
        <v>0</v>
      </c>
    </row>
    <row r="8" spans="1:69" s="6" customFormat="1" ht="13.5" customHeight="1" x14ac:dyDescent="0.15">
      <c r="A8" s="13"/>
      <c r="B8" s="14"/>
      <c r="C8" s="12"/>
      <c r="D8" s="14"/>
      <c r="E8" s="12"/>
      <c r="F8" s="46"/>
      <c r="G8" s="44"/>
      <c r="H8" s="46"/>
      <c r="I8" s="44"/>
      <c r="J8" s="13"/>
      <c r="K8" s="70"/>
      <c r="L8" s="43" t="s">
        <v>93</v>
      </c>
      <c r="M8" s="26">
        <f>AS8</f>
        <v>0</v>
      </c>
      <c r="N8" s="52" t="s">
        <v>44</v>
      </c>
      <c r="O8" s="26">
        <f>AT8</f>
        <v>0</v>
      </c>
      <c r="P8" s="52" t="s">
        <v>46</v>
      </c>
      <c r="Q8" s="95"/>
      <c r="R8" s="83" t="s">
        <v>96</v>
      </c>
      <c r="S8" s="189"/>
      <c r="T8" s="48" t="s">
        <v>44</v>
      </c>
      <c r="U8" s="189"/>
      <c r="V8" s="38" t="s">
        <v>45</v>
      </c>
      <c r="W8" s="50"/>
      <c r="X8" s="83" t="s">
        <v>96</v>
      </c>
      <c r="Y8" s="189"/>
      <c r="Z8" s="48" t="s">
        <v>44</v>
      </c>
      <c r="AA8" s="189"/>
      <c r="AB8" s="38" t="s">
        <v>45</v>
      </c>
      <c r="AC8" s="195" t="s">
        <v>43</v>
      </c>
      <c r="AD8" s="48" t="str">
        <f>IF(J9="","",M8+S8+AY8+BC8)</f>
        <v/>
      </c>
      <c r="AE8" s="48" t="s">
        <v>44</v>
      </c>
      <c r="AF8" s="48" t="str">
        <f>IF(J9="","",BD8)</f>
        <v/>
      </c>
      <c r="AG8" s="38" t="s">
        <v>47</v>
      </c>
      <c r="AH8" s="425"/>
      <c r="AI8" s="354"/>
      <c r="AJ8" s="355"/>
      <c r="AK8" s="428"/>
      <c r="AL8" s="440"/>
      <c r="AN8" s="62">
        <f>IF(J9="",0,(DATEDIF(J9,$Q$2,"m")))</f>
        <v>0</v>
      </c>
      <c r="AO8" s="62" t="str">
        <f>IF(J9="","",DATEDIF(DATE(YEAR($Q$2),MONTH($Q$2)-1,DAY(J9)),$Q$2,"d"))</f>
        <v/>
      </c>
      <c r="AP8" s="62">
        <f>IF(DAY(J9)=1,0,(IF(AO8&gt;=15,1,0)))</f>
        <v>1</v>
      </c>
      <c r="AQ8" s="62">
        <f>IF(J9="",0,M9*12+O9)</f>
        <v>0</v>
      </c>
      <c r="AR8" s="62">
        <f>IF(J9="",0,AN8+AP8-AQ8)</f>
        <v>0</v>
      </c>
      <c r="AS8" s="62">
        <f>IF(J9="",0,INT(AR8/12))</f>
        <v>0</v>
      </c>
      <c r="AT8" s="62">
        <f>IF(J9="",0,AR8-AS8*12)</f>
        <v>0</v>
      </c>
      <c r="AU8" s="53"/>
      <c r="AV8" s="58">
        <f>Y8*12+AA8</f>
        <v>0</v>
      </c>
      <c r="AW8" s="60">
        <f>AV8/3</f>
        <v>0</v>
      </c>
      <c r="AX8" s="61">
        <f>ROUNDDOWN(AW8,0)</f>
        <v>0</v>
      </c>
      <c r="AY8" s="58">
        <f>INT(AX8/12)</f>
        <v>0</v>
      </c>
      <c r="AZ8" s="58">
        <f>AX8-AY8*12</f>
        <v>0</v>
      </c>
      <c r="BA8" s="53"/>
      <c r="BB8" s="62">
        <f>O8+U8+AZ8</f>
        <v>0</v>
      </c>
      <c r="BC8" s="62">
        <f>INT(BB8/12)</f>
        <v>0</v>
      </c>
      <c r="BD8" s="62">
        <f>BB8-BC8*12</f>
        <v>0</v>
      </c>
      <c r="BF8" s="64" t="s">
        <v>57</v>
      </c>
      <c r="BG8" s="64" t="s">
        <v>58</v>
      </c>
      <c r="BH8" s="64" t="s">
        <v>59</v>
      </c>
      <c r="BI8" s="64" t="s">
        <v>60</v>
      </c>
      <c r="BJ8" s="64" t="s">
        <v>61</v>
      </c>
      <c r="BK8" s="64" t="s">
        <v>62</v>
      </c>
      <c r="BL8" s="64" t="s">
        <v>63</v>
      </c>
      <c r="BM8" s="64" t="s">
        <v>64</v>
      </c>
      <c r="BN8" s="64" t="s">
        <v>65</v>
      </c>
      <c r="BO8" s="64" t="s">
        <v>66</v>
      </c>
      <c r="BP8" s="64" t="s">
        <v>67</v>
      </c>
      <c r="BQ8" s="62" t="s">
        <v>105</v>
      </c>
    </row>
    <row r="9" spans="1:69" s="6" customFormat="1" ht="10.5" customHeight="1" x14ac:dyDescent="0.15">
      <c r="A9" s="399"/>
      <c r="B9" s="401"/>
      <c r="C9" s="402"/>
      <c r="D9" s="405"/>
      <c r="E9" s="406"/>
      <c r="F9" s="409"/>
      <c r="G9" s="411" t="s">
        <v>41</v>
      </c>
      <c r="H9" s="409"/>
      <c r="I9" s="411" t="s">
        <v>41</v>
      </c>
      <c r="J9" s="413"/>
      <c r="K9" s="360" t="s">
        <v>92</v>
      </c>
      <c r="L9" s="366" t="s">
        <v>95</v>
      </c>
      <c r="M9" s="386"/>
      <c r="N9" s="388" t="s">
        <v>44</v>
      </c>
      <c r="O9" s="386"/>
      <c r="P9" s="358" t="s">
        <v>94</v>
      </c>
      <c r="Q9" s="360" t="s">
        <v>92</v>
      </c>
      <c r="R9" s="366" t="s">
        <v>95</v>
      </c>
      <c r="S9" s="386"/>
      <c r="T9" s="388" t="s">
        <v>44</v>
      </c>
      <c r="U9" s="386"/>
      <c r="V9" s="358" t="s">
        <v>94</v>
      </c>
      <c r="W9" s="360" t="s">
        <v>92</v>
      </c>
      <c r="X9" s="366" t="s">
        <v>95</v>
      </c>
      <c r="Y9" s="386"/>
      <c r="Z9" s="388" t="s">
        <v>44</v>
      </c>
      <c r="AA9" s="386"/>
      <c r="AB9" s="358" t="s">
        <v>94</v>
      </c>
      <c r="AC9" s="380"/>
      <c r="AD9" s="381"/>
      <c r="AE9" s="381"/>
      <c r="AF9" s="381"/>
      <c r="AG9" s="382"/>
      <c r="AH9" s="425"/>
      <c r="AI9" s="354"/>
      <c r="AJ9" s="355"/>
      <c r="AK9" s="428"/>
      <c r="AL9" s="440"/>
      <c r="AN9" s="82"/>
      <c r="AO9" s="82"/>
      <c r="AP9" s="82"/>
      <c r="AQ9" s="82"/>
      <c r="AR9" s="82"/>
      <c r="AS9" s="82"/>
      <c r="AT9" s="82"/>
      <c r="AU9" s="53"/>
      <c r="AV9" s="63"/>
      <c r="AW9" s="87"/>
      <c r="AX9" s="88"/>
      <c r="AY9" s="63"/>
      <c r="AZ9" s="63"/>
      <c r="BA9" s="53"/>
      <c r="BB9" s="82"/>
      <c r="BC9" s="82"/>
      <c r="BD9" s="82"/>
      <c r="BF9" s="86"/>
      <c r="BG9" s="86"/>
      <c r="BH9" s="86"/>
      <c r="BI9" s="86"/>
      <c r="BJ9" s="86"/>
      <c r="BK9" s="86"/>
      <c r="BL9" s="86"/>
      <c r="BM9" s="86"/>
      <c r="BN9" s="86"/>
      <c r="BO9" s="86"/>
      <c r="BP9" s="86"/>
      <c r="BQ9" s="86"/>
    </row>
    <row r="10" spans="1:69" s="6" customFormat="1" ht="10.5" customHeight="1" x14ac:dyDescent="0.15">
      <c r="A10" s="400"/>
      <c r="B10" s="403"/>
      <c r="C10" s="404"/>
      <c r="D10" s="407"/>
      <c r="E10" s="408"/>
      <c r="F10" s="410"/>
      <c r="G10" s="412"/>
      <c r="H10" s="410"/>
      <c r="I10" s="412"/>
      <c r="J10" s="414"/>
      <c r="K10" s="361"/>
      <c r="L10" s="367"/>
      <c r="M10" s="387"/>
      <c r="N10" s="389"/>
      <c r="O10" s="387"/>
      <c r="P10" s="359"/>
      <c r="Q10" s="361"/>
      <c r="R10" s="367"/>
      <c r="S10" s="387"/>
      <c r="T10" s="389"/>
      <c r="U10" s="387"/>
      <c r="V10" s="359"/>
      <c r="W10" s="361"/>
      <c r="X10" s="367"/>
      <c r="Y10" s="387"/>
      <c r="Z10" s="389"/>
      <c r="AA10" s="387"/>
      <c r="AB10" s="359"/>
      <c r="AC10" s="383"/>
      <c r="AD10" s="384"/>
      <c r="AE10" s="384"/>
      <c r="AF10" s="384"/>
      <c r="AG10" s="385"/>
      <c r="AH10" s="426"/>
      <c r="AI10" s="356"/>
      <c r="AJ10" s="357"/>
      <c r="AK10" s="429"/>
      <c r="AL10" s="441"/>
      <c r="AN10" s="82"/>
      <c r="AO10" s="82"/>
      <c r="AP10" s="82"/>
      <c r="AQ10" s="82"/>
      <c r="AR10" s="82"/>
      <c r="AS10" s="82"/>
      <c r="AT10" s="82"/>
      <c r="AU10" s="53"/>
      <c r="AV10" s="82"/>
      <c r="AW10" s="82"/>
      <c r="AX10" s="82"/>
      <c r="AY10" s="82"/>
      <c r="AZ10" s="82"/>
      <c r="BA10" s="53"/>
      <c r="BB10" s="82"/>
      <c r="BC10" s="82"/>
      <c r="BD10" s="82"/>
      <c r="BF10" s="86"/>
      <c r="BG10" s="86"/>
      <c r="BH10" s="86"/>
      <c r="BI10" s="86"/>
      <c r="BJ10" s="86"/>
      <c r="BK10" s="86"/>
      <c r="BL10" s="86"/>
      <c r="BM10" s="86"/>
      <c r="BN10" s="86"/>
      <c r="BO10" s="86"/>
      <c r="BP10" s="86"/>
    </row>
    <row r="11" spans="1:69" s="3" customFormat="1" ht="13.5" customHeight="1" x14ac:dyDescent="0.15">
      <c r="A11" s="17"/>
      <c r="B11" s="18"/>
      <c r="C11" s="19"/>
      <c r="D11" s="25"/>
      <c r="E11" s="19"/>
      <c r="F11" s="45"/>
      <c r="G11" s="19"/>
      <c r="H11" s="45"/>
      <c r="I11" s="19"/>
      <c r="J11" s="17"/>
      <c r="K11" s="18"/>
      <c r="L11" s="47"/>
      <c r="M11" s="47"/>
      <c r="N11" s="47"/>
      <c r="O11" s="51"/>
      <c r="P11" s="47"/>
      <c r="Q11" s="93" t="s">
        <v>13</v>
      </c>
      <c r="R11" s="94"/>
      <c r="S11" s="347"/>
      <c r="T11" s="348"/>
      <c r="U11" s="348"/>
      <c r="V11" s="349"/>
      <c r="W11" s="93" t="s">
        <v>13</v>
      </c>
      <c r="X11" s="94"/>
      <c r="Y11" s="347"/>
      <c r="Z11" s="348"/>
      <c r="AA11" s="348"/>
      <c r="AB11" s="349"/>
      <c r="AC11" s="4"/>
      <c r="AD11" s="4"/>
      <c r="AE11" s="4"/>
      <c r="AF11" s="4"/>
      <c r="AG11" s="20"/>
      <c r="AH11" s="424" t="str">
        <f t="shared" ref="AH11" si="0">IF(OR(J13="",AK11="兼務中",AL11="休職中"),"",HLOOKUP(1,BF11:BQ12,2,FALSE))</f>
        <v/>
      </c>
      <c r="AI11" s="352"/>
      <c r="AJ11" s="353"/>
      <c r="AK11" s="427"/>
      <c r="AL11" s="439"/>
      <c r="AN11" s="84" t="s">
        <v>101</v>
      </c>
      <c r="AO11" s="84" t="s">
        <v>210</v>
      </c>
      <c r="AP11" s="84" t="s">
        <v>209</v>
      </c>
      <c r="AQ11" s="84" t="s">
        <v>100</v>
      </c>
      <c r="AR11" s="84" t="s">
        <v>102</v>
      </c>
      <c r="AS11" s="84" t="s">
        <v>103</v>
      </c>
      <c r="AT11" s="84" t="s">
        <v>104</v>
      </c>
      <c r="AU11" s="89"/>
      <c r="AV11" s="59" t="s">
        <v>48</v>
      </c>
      <c r="AW11" s="59" t="s">
        <v>50</v>
      </c>
      <c r="AX11" s="59" t="s">
        <v>68</v>
      </c>
      <c r="AY11" s="56" t="s">
        <v>52</v>
      </c>
      <c r="AZ11" s="59" t="s">
        <v>53</v>
      </c>
      <c r="BA11" s="47"/>
      <c r="BB11" s="58" t="s">
        <v>54</v>
      </c>
      <c r="BC11" s="57" t="s">
        <v>55</v>
      </c>
      <c r="BD11" s="56" t="s">
        <v>53</v>
      </c>
      <c r="BF11" s="65">
        <f>IF(AND(AD12&lt;&gt;"",AD12&gt;=25),1,0)</f>
        <v>0</v>
      </c>
      <c r="BG11" s="64">
        <f>IF(AND(AD12&gt;=22,AD12&lt;25),1,0)</f>
        <v>0</v>
      </c>
      <c r="BH11" s="64">
        <f>IF(AND(AD12&gt;=19,AD12&lt;22),1,0)</f>
        <v>0</v>
      </c>
      <c r="BI11" s="64">
        <f>IF(AND(AD12&gt;=16,AD12&lt;19),1,0)</f>
        <v>0</v>
      </c>
      <c r="BJ11" s="64">
        <f>IF(AND(AD12&gt;=13,AD12&lt;16),1,0)</f>
        <v>0</v>
      </c>
      <c r="BK11" s="64">
        <f>IF(AND(AD12&gt;=10,AD12&lt;13),1,0)</f>
        <v>0</v>
      </c>
      <c r="BL11" s="64">
        <f>IF(AND(AD12&gt;=7,AD12&lt;10),1,0)</f>
        <v>0</v>
      </c>
      <c r="BM11" s="64">
        <f>IF(AND(AD12&gt;=4,AD12&lt;7),1,0)</f>
        <v>0</v>
      </c>
      <c r="BN11" s="64">
        <f>IF(AND(AD12&gt;=2,AD12&lt;4),1,0)</f>
        <v>0</v>
      </c>
      <c r="BO11" s="64">
        <f>IF(AND(AD12&gt;=1,AD12&lt;2),1,0)</f>
        <v>0</v>
      </c>
      <c r="BP11" s="64">
        <f>IF(AND(AD12&gt;=0,AD12&lt;1),1,0)</f>
        <v>0</v>
      </c>
      <c r="BQ11" s="58">
        <f>IF(AD12&lt;0,1,0)</f>
        <v>0</v>
      </c>
    </row>
    <row r="12" spans="1:69" s="6" customFormat="1" ht="13.5" customHeight="1" x14ac:dyDescent="0.15">
      <c r="A12" s="13"/>
      <c r="B12" s="14"/>
      <c r="C12" s="12"/>
      <c r="D12" s="14"/>
      <c r="E12" s="12"/>
      <c r="F12" s="46"/>
      <c r="G12" s="44"/>
      <c r="H12" s="46"/>
      <c r="I12" s="44"/>
      <c r="J12" s="13"/>
      <c r="K12" s="70"/>
      <c r="L12" s="43" t="s">
        <v>93</v>
      </c>
      <c r="M12" s="26">
        <f>AS12</f>
        <v>0</v>
      </c>
      <c r="N12" s="52" t="s">
        <v>44</v>
      </c>
      <c r="O12" s="26">
        <f>AT12</f>
        <v>0</v>
      </c>
      <c r="P12" s="52" t="s">
        <v>46</v>
      </c>
      <c r="Q12" s="50"/>
      <c r="R12" s="83" t="s">
        <v>96</v>
      </c>
      <c r="S12" s="189"/>
      <c r="T12" s="48" t="s">
        <v>44</v>
      </c>
      <c r="U12" s="189"/>
      <c r="V12" s="38" t="s">
        <v>45</v>
      </c>
      <c r="W12" s="50"/>
      <c r="X12" s="83" t="s">
        <v>96</v>
      </c>
      <c r="Y12" s="189"/>
      <c r="Z12" s="48" t="s">
        <v>44</v>
      </c>
      <c r="AA12" s="189"/>
      <c r="AB12" s="38" t="s">
        <v>45</v>
      </c>
      <c r="AC12" s="195" t="s">
        <v>43</v>
      </c>
      <c r="AD12" s="48" t="str">
        <f>IF(J13="","",M12+S12+AY12+BC12)</f>
        <v/>
      </c>
      <c r="AE12" s="48" t="s">
        <v>44</v>
      </c>
      <c r="AF12" s="48" t="str">
        <f>IF(J13="","",BD12)</f>
        <v/>
      </c>
      <c r="AG12" s="38" t="s">
        <v>47</v>
      </c>
      <c r="AH12" s="425"/>
      <c r="AI12" s="354"/>
      <c r="AJ12" s="355"/>
      <c r="AK12" s="428"/>
      <c r="AL12" s="440"/>
      <c r="AN12" s="62">
        <f>IF(J13="",0,(DATEDIF(J13,$Q$2,"m")))</f>
        <v>0</v>
      </c>
      <c r="AO12" s="62" t="str">
        <f>IF(J13="","",DATEDIF(DATE(YEAR($Q$2),MONTH($Q$2)-1,DAY(J13)),$Q$2,"d"))</f>
        <v/>
      </c>
      <c r="AP12" s="62">
        <f>IF(DAY(J13)=1,0,(IF(AO12&gt;=15,1,0)))</f>
        <v>1</v>
      </c>
      <c r="AQ12" s="62">
        <f>IF(J13="",0,M13*12+O13)</f>
        <v>0</v>
      </c>
      <c r="AR12" s="62">
        <f>IF(J13="",0,AN12+AP12-AQ12)</f>
        <v>0</v>
      </c>
      <c r="AS12" s="62">
        <f>IF(J13="",0,INT(AR12/12))</f>
        <v>0</v>
      </c>
      <c r="AT12" s="62">
        <f>IF(J13="",0,AR12-AS12*12)</f>
        <v>0</v>
      </c>
      <c r="AU12" s="53"/>
      <c r="AV12" s="58">
        <f>Y12*12+AA12</f>
        <v>0</v>
      </c>
      <c r="AW12" s="60">
        <f>AV12/3</f>
        <v>0</v>
      </c>
      <c r="AX12" s="61">
        <f>ROUNDDOWN(AW12,0)</f>
        <v>0</v>
      </c>
      <c r="AY12" s="58">
        <f>INT(AX12/12)</f>
        <v>0</v>
      </c>
      <c r="AZ12" s="58">
        <f>AX12-AY12*12</f>
        <v>0</v>
      </c>
      <c r="BA12" s="53"/>
      <c r="BB12" s="62">
        <f>O12+U12+AZ12</f>
        <v>0</v>
      </c>
      <c r="BC12" s="62">
        <f>INT(BB12/12)</f>
        <v>0</v>
      </c>
      <c r="BD12" s="62">
        <f>BB12-BC12*12</f>
        <v>0</v>
      </c>
      <c r="BF12" s="64" t="s">
        <v>57</v>
      </c>
      <c r="BG12" s="64" t="s">
        <v>58</v>
      </c>
      <c r="BH12" s="64" t="s">
        <v>59</v>
      </c>
      <c r="BI12" s="64" t="s">
        <v>60</v>
      </c>
      <c r="BJ12" s="64" t="s">
        <v>61</v>
      </c>
      <c r="BK12" s="64" t="s">
        <v>62</v>
      </c>
      <c r="BL12" s="64" t="s">
        <v>63</v>
      </c>
      <c r="BM12" s="64" t="s">
        <v>64</v>
      </c>
      <c r="BN12" s="64" t="s">
        <v>65</v>
      </c>
      <c r="BO12" s="64" t="s">
        <v>66</v>
      </c>
      <c r="BP12" s="64" t="s">
        <v>67</v>
      </c>
      <c r="BQ12" s="62" t="s">
        <v>105</v>
      </c>
    </row>
    <row r="13" spans="1:69" s="6" customFormat="1" ht="10.5" customHeight="1" x14ac:dyDescent="0.15">
      <c r="A13" s="399"/>
      <c r="B13" s="401"/>
      <c r="C13" s="402"/>
      <c r="D13" s="405"/>
      <c r="E13" s="406"/>
      <c r="F13" s="409"/>
      <c r="G13" s="411" t="s">
        <v>41</v>
      </c>
      <c r="H13" s="409"/>
      <c r="I13" s="411" t="s">
        <v>41</v>
      </c>
      <c r="J13" s="413"/>
      <c r="K13" s="360" t="s">
        <v>92</v>
      </c>
      <c r="L13" s="366" t="s">
        <v>95</v>
      </c>
      <c r="M13" s="386"/>
      <c r="N13" s="388" t="s">
        <v>44</v>
      </c>
      <c r="O13" s="386"/>
      <c r="P13" s="358" t="s">
        <v>94</v>
      </c>
      <c r="Q13" s="360" t="s">
        <v>92</v>
      </c>
      <c r="R13" s="366" t="s">
        <v>95</v>
      </c>
      <c r="S13" s="386"/>
      <c r="T13" s="388" t="s">
        <v>44</v>
      </c>
      <c r="U13" s="386"/>
      <c r="V13" s="358" t="s">
        <v>94</v>
      </c>
      <c r="W13" s="360" t="s">
        <v>92</v>
      </c>
      <c r="X13" s="366" t="s">
        <v>95</v>
      </c>
      <c r="Y13" s="386"/>
      <c r="Z13" s="388" t="s">
        <v>44</v>
      </c>
      <c r="AA13" s="386"/>
      <c r="AB13" s="358" t="s">
        <v>94</v>
      </c>
      <c r="AC13" s="380"/>
      <c r="AD13" s="381"/>
      <c r="AE13" s="381"/>
      <c r="AF13" s="381"/>
      <c r="AG13" s="382"/>
      <c r="AH13" s="425"/>
      <c r="AI13" s="354"/>
      <c r="AJ13" s="355"/>
      <c r="AK13" s="428"/>
      <c r="AL13" s="440"/>
      <c r="AN13" s="82"/>
      <c r="AO13" s="82"/>
      <c r="AP13" s="82"/>
      <c r="AQ13" s="82"/>
      <c r="AR13" s="82"/>
      <c r="AS13" s="82"/>
      <c r="AT13" s="82"/>
      <c r="AU13" s="53"/>
      <c r="AV13" s="63"/>
      <c r="AW13" s="87"/>
      <c r="AX13" s="88"/>
      <c r="AY13" s="63"/>
      <c r="AZ13" s="63"/>
      <c r="BA13" s="53"/>
      <c r="BB13" s="82"/>
      <c r="BC13" s="82"/>
      <c r="BD13" s="82"/>
      <c r="BF13" s="86"/>
      <c r="BG13" s="86"/>
      <c r="BH13" s="86"/>
      <c r="BI13" s="86"/>
      <c r="BJ13" s="86"/>
      <c r="BK13" s="86"/>
      <c r="BL13" s="86"/>
      <c r="BM13" s="86"/>
      <c r="BN13" s="86"/>
      <c r="BO13" s="86"/>
      <c r="BP13" s="86"/>
      <c r="BQ13" s="86"/>
    </row>
    <row r="14" spans="1:69" s="6" customFormat="1" ht="10.5" customHeight="1" x14ac:dyDescent="0.15">
      <c r="A14" s="400"/>
      <c r="B14" s="403"/>
      <c r="C14" s="404"/>
      <c r="D14" s="407"/>
      <c r="E14" s="408"/>
      <c r="F14" s="410"/>
      <c r="G14" s="412"/>
      <c r="H14" s="410"/>
      <c r="I14" s="412"/>
      <c r="J14" s="414"/>
      <c r="K14" s="361"/>
      <c r="L14" s="367"/>
      <c r="M14" s="387"/>
      <c r="N14" s="389"/>
      <c r="O14" s="387"/>
      <c r="P14" s="359"/>
      <c r="Q14" s="361"/>
      <c r="R14" s="367"/>
      <c r="S14" s="387"/>
      <c r="T14" s="389"/>
      <c r="U14" s="387"/>
      <c r="V14" s="359"/>
      <c r="W14" s="361"/>
      <c r="X14" s="367"/>
      <c r="Y14" s="387"/>
      <c r="Z14" s="389"/>
      <c r="AA14" s="387"/>
      <c r="AB14" s="359"/>
      <c r="AC14" s="383"/>
      <c r="AD14" s="384"/>
      <c r="AE14" s="384"/>
      <c r="AF14" s="384"/>
      <c r="AG14" s="385"/>
      <c r="AH14" s="426"/>
      <c r="AI14" s="356"/>
      <c r="AJ14" s="357"/>
      <c r="AK14" s="429"/>
      <c r="AL14" s="441"/>
      <c r="AN14" s="82"/>
      <c r="AO14" s="82"/>
      <c r="AP14" s="82"/>
      <c r="AQ14" s="82"/>
      <c r="AR14" s="82"/>
      <c r="AS14" s="82"/>
      <c r="AT14" s="82"/>
      <c r="AU14" s="53"/>
      <c r="AV14" s="82"/>
      <c r="AW14" s="82"/>
      <c r="AX14" s="82"/>
      <c r="AY14" s="82"/>
      <c r="AZ14" s="82"/>
      <c r="BA14" s="53"/>
      <c r="BB14" s="82"/>
      <c r="BC14" s="82"/>
      <c r="BD14" s="82"/>
      <c r="BF14" s="86"/>
      <c r="BG14" s="86"/>
      <c r="BH14" s="86"/>
      <c r="BI14" s="86"/>
      <c r="BJ14" s="86"/>
      <c r="BK14" s="86"/>
      <c r="BL14" s="86"/>
      <c r="BM14" s="86"/>
      <c r="BN14" s="86"/>
      <c r="BO14" s="86"/>
      <c r="BP14" s="86"/>
    </row>
    <row r="15" spans="1:69" s="3" customFormat="1" ht="13.5" customHeight="1" x14ac:dyDescent="0.15">
      <c r="A15" s="17"/>
      <c r="B15" s="18"/>
      <c r="C15" s="19"/>
      <c r="D15" s="25"/>
      <c r="E15" s="19"/>
      <c r="F15" s="45"/>
      <c r="G15" s="19"/>
      <c r="H15" s="45"/>
      <c r="I15" s="19"/>
      <c r="J15" s="17"/>
      <c r="K15" s="18"/>
      <c r="L15" s="47"/>
      <c r="M15" s="47"/>
      <c r="N15" s="47"/>
      <c r="O15" s="51"/>
      <c r="P15" s="47"/>
      <c r="Q15" s="93" t="s">
        <v>13</v>
      </c>
      <c r="R15" s="94"/>
      <c r="S15" s="347"/>
      <c r="T15" s="348"/>
      <c r="U15" s="348"/>
      <c r="V15" s="349"/>
      <c r="W15" s="93" t="s">
        <v>13</v>
      </c>
      <c r="X15" s="94"/>
      <c r="Y15" s="347"/>
      <c r="Z15" s="348"/>
      <c r="AA15" s="348"/>
      <c r="AB15" s="349"/>
      <c r="AC15" s="4"/>
      <c r="AD15" s="4"/>
      <c r="AE15" s="4"/>
      <c r="AF15" s="4"/>
      <c r="AG15" s="20"/>
      <c r="AH15" s="424" t="str">
        <f t="shared" ref="AH15" si="1">IF(OR(J17="",AK15="兼務中",AL15="休職中"),"",HLOOKUP(1,BF15:BQ16,2,FALSE))</f>
        <v/>
      </c>
      <c r="AI15" s="352"/>
      <c r="AJ15" s="353"/>
      <c r="AK15" s="427"/>
      <c r="AL15" s="439"/>
      <c r="AN15" s="84" t="s">
        <v>101</v>
      </c>
      <c r="AO15" s="84" t="s">
        <v>210</v>
      </c>
      <c r="AP15" s="84" t="s">
        <v>209</v>
      </c>
      <c r="AQ15" s="84" t="s">
        <v>100</v>
      </c>
      <c r="AR15" s="84" t="s">
        <v>102</v>
      </c>
      <c r="AS15" s="84" t="s">
        <v>103</v>
      </c>
      <c r="AT15" s="84" t="s">
        <v>104</v>
      </c>
      <c r="AU15" s="89"/>
      <c r="AV15" s="59" t="s">
        <v>48</v>
      </c>
      <c r="AW15" s="59" t="s">
        <v>50</v>
      </c>
      <c r="AX15" s="59" t="s">
        <v>68</v>
      </c>
      <c r="AY15" s="56" t="s">
        <v>52</v>
      </c>
      <c r="AZ15" s="59" t="s">
        <v>53</v>
      </c>
      <c r="BA15" s="47"/>
      <c r="BB15" s="58" t="s">
        <v>54</v>
      </c>
      <c r="BC15" s="57" t="s">
        <v>55</v>
      </c>
      <c r="BD15" s="56" t="s">
        <v>53</v>
      </c>
      <c r="BF15" s="65">
        <f>IF(AND(AD16&lt;&gt;"",AD16&gt;=25),1,0)</f>
        <v>0</v>
      </c>
      <c r="BG15" s="64">
        <f>IF(AND(AD16&gt;=22,AD16&lt;25),1,0)</f>
        <v>0</v>
      </c>
      <c r="BH15" s="64">
        <f>IF(AND(AD16&gt;=19,AD16&lt;22),1,0)</f>
        <v>0</v>
      </c>
      <c r="BI15" s="64">
        <f>IF(AND(AD16&gt;=16,AD16&lt;19),1,0)</f>
        <v>0</v>
      </c>
      <c r="BJ15" s="64">
        <f>IF(AND(AD16&gt;=13,AD16&lt;16),1,0)</f>
        <v>0</v>
      </c>
      <c r="BK15" s="64">
        <f>IF(AND(AD16&gt;=10,AD16&lt;13),1,0)</f>
        <v>0</v>
      </c>
      <c r="BL15" s="64">
        <f>IF(AND(AD16&gt;=7,AD16&lt;10),1,0)</f>
        <v>0</v>
      </c>
      <c r="BM15" s="64">
        <f>IF(AND(AD16&gt;=4,AD16&lt;7),1,0)</f>
        <v>0</v>
      </c>
      <c r="BN15" s="64">
        <f>IF(AND(AD16&gt;=2,AD16&lt;4),1,0)</f>
        <v>0</v>
      </c>
      <c r="BO15" s="64">
        <f>IF(AND(AD16&gt;=1,AD16&lt;2),1,0)</f>
        <v>0</v>
      </c>
      <c r="BP15" s="64">
        <f>IF(AND(AD16&gt;=0,AD16&lt;1),1,0)</f>
        <v>0</v>
      </c>
      <c r="BQ15" s="58">
        <f>IF(AD16&lt;0,1,0)</f>
        <v>0</v>
      </c>
    </row>
    <row r="16" spans="1:69" s="6" customFormat="1" ht="13.5" customHeight="1" x14ac:dyDescent="0.15">
      <c r="A16" s="13"/>
      <c r="B16" s="14"/>
      <c r="C16" s="12"/>
      <c r="D16" s="14"/>
      <c r="E16" s="12"/>
      <c r="F16" s="46"/>
      <c r="G16" s="44"/>
      <c r="H16" s="46"/>
      <c r="I16" s="44"/>
      <c r="J16" s="13"/>
      <c r="K16" s="70"/>
      <c r="L16" s="43" t="s">
        <v>93</v>
      </c>
      <c r="M16" s="26">
        <f>AS16</f>
        <v>0</v>
      </c>
      <c r="N16" s="52" t="s">
        <v>44</v>
      </c>
      <c r="O16" s="26">
        <f>AT16</f>
        <v>0</v>
      </c>
      <c r="P16" s="52" t="s">
        <v>46</v>
      </c>
      <c r="Q16" s="50"/>
      <c r="R16" s="83" t="s">
        <v>96</v>
      </c>
      <c r="S16" s="189"/>
      <c r="T16" s="48" t="s">
        <v>44</v>
      </c>
      <c r="U16" s="189"/>
      <c r="V16" s="38" t="s">
        <v>45</v>
      </c>
      <c r="W16" s="50"/>
      <c r="X16" s="83" t="s">
        <v>96</v>
      </c>
      <c r="Y16" s="189"/>
      <c r="Z16" s="48" t="s">
        <v>44</v>
      </c>
      <c r="AA16" s="189"/>
      <c r="AB16" s="38" t="s">
        <v>45</v>
      </c>
      <c r="AC16" s="195" t="s">
        <v>43</v>
      </c>
      <c r="AD16" s="48" t="str">
        <f>IF(J17="","",M16+S16+AY16+BC16)</f>
        <v/>
      </c>
      <c r="AE16" s="48" t="s">
        <v>44</v>
      </c>
      <c r="AF16" s="48" t="str">
        <f>IF(J17="","",BD16)</f>
        <v/>
      </c>
      <c r="AG16" s="38" t="s">
        <v>47</v>
      </c>
      <c r="AH16" s="425"/>
      <c r="AI16" s="354"/>
      <c r="AJ16" s="355"/>
      <c r="AK16" s="428"/>
      <c r="AL16" s="440"/>
      <c r="AN16" s="62">
        <f>IF(J17="",0,(DATEDIF(J17,$Q$2,"m")))</f>
        <v>0</v>
      </c>
      <c r="AO16" s="62" t="str">
        <f>IF(J17="","",DATEDIF(DATE(YEAR($Q$2),MONTH($Q$2)-1,DAY(J17)),$Q$2,"d"))</f>
        <v/>
      </c>
      <c r="AP16" s="62">
        <f>IF(DAY(J17)=1,0,(IF(AO16&gt;=15,1,0)))</f>
        <v>1</v>
      </c>
      <c r="AQ16" s="62">
        <f>IF(J17="",0,M17*12+O17)</f>
        <v>0</v>
      </c>
      <c r="AR16" s="62">
        <f>IF(J17="",0,AN16+AP16-AQ16)</f>
        <v>0</v>
      </c>
      <c r="AS16" s="62">
        <f>IF(J17="",0,INT(AR16/12))</f>
        <v>0</v>
      </c>
      <c r="AT16" s="62">
        <f>IF(J17="",0,AR16-AS16*12)</f>
        <v>0</v>
      </c>
      <c r="AU16" s="53"/>
      <c r="AV16" s="58">
        <f>Y16*12+AA16</f>
        <v>0</v>
      </c>
      <c r="AW16" s="60">
        <f>AV16/3</f>
        <v>0</v>
      </c>
      <c r="AX16" s="61">
        <f>ROUNDDOWN(AW16,0)</f>
        <v>0</v>
      </c>
      <c r="AY16" s="58">
        <f>INT(AX16/12)</f>
        <v>0</v>
      </c>
      <c r="AZ16" s="58">
        <f>AX16-AY16*12</f>
        <v>0</v>
      </c>
      <c r="BA16" s="53"/>
      <c r="BB16" s="62">
        <f>O16+U16+AZ16</f>
        <v>0</v>
      </c>
      <c r="BC16" s="62">
        <f>INT(BB16/12)</f>
        <v>0</v>
      </c>
      <c r="BD16" s="62">
        <f>BB16-BC16*12</f>
        <v>0</v>
      </c>
      <c r="BF16" s="64" t="s">
        <v>57</v>
      </c>
      <c r="BG16" s="64" t="s">
        <v>58</v>
      </c>
      <c r="BH16" s="64" t="s">
        <v>59</v>
      </c>
      <c r="BI16" s="64" t="s">
        <v>60</v>
      </c>
      <c r="BJ16" s="64" t="s">
        <v>61</v>
      </c>
      <c r="BK16" s="64" t="s">
        <v>62</v>
      </c>
      <c r="BL16" s="64" t="s">
        <v>63</v>
      </c>
      <c r="BM16" s="64" t="s">
        <v>64</v>
      </c>
      <c r="BN16" s="64" t="s">
        <v>65</v>
      </c>
      <c r="BO16" s="64" t="s">
        <v>66</v>
      </c>
      <c r="BP16" s="64" t="s">
        <v>67</v>
      </c>
      <c r="BQ16" s="62" t="s">
        <v>105</v>
      </c>
    </row>
    <row r="17" spans="1:69" s="6" customFormat="1" ht="10.5" customHeight="1" x14ac:dyDescent="0.15">
      <c r="A17" s="399"/>
      <c r="B17" s="401"/>
      <c r="C17" s="402"/>
      <c r="D17" s="405"/>
      <c r="E17" s="406"/>
      <c r="F17" s="409"/>
      <c r="G17" s="411" t="s">
        <v>41</v>
      </c>
      <c r="H17" s="409"/>
      <c r="I17" s="411" t="s">
        <v>41</v>
      </c>
      <c r="J17" s="413"/>
      <c r="K17" s="360" t="s">
        <v>92</v>
      </c>
      <c r="L17" s="366" t="s">
        <v>95</v>
      </c>
      <c r="M17" s="386"/>
      <c r="N17" s="388" t="s">
        <v>44</v>
      </c>
      <c r="O17" s="386"/>
      <c r="P17" s="358" t="s">
        <v>94</v>
      </c>
      <c r="Q17" s="360" t="s">
        <v>92</v>
      </c>
      <c r="R17" s="366" t="s">
        <v>95</v>
      </c>
      <c r="S17" s="386"/>
      <c r="T17" s="388" t="s">
        <v>44</v>
      </c>
      <c r="U17" s="386"/>
      <c r="V17" s="358" t="s">
        <v>94</v>
      </c>
      <c r="W17" s="360" t="s">
        <v>92</v>
      </c>
      <c r="X17" s="366" t="s">
        <v>95</v>
      </c>
      <c r="Y17" s="386"/>
      <c r="Z17" s="388" t="s">
        <v>44</v>
      </c>
      <c r="AA17" s="386"/>
      <c r="AB17" s="358" t="s">
        <v>94</v>
      </c>
      <c r="AC17" s="380"/>
      <c r="AD17" s="381"/>
      <c r="AE17" s="381"/>
      <c r="AF17" s="381"/>
      <c r="AG17" s="382"/>
      <c r="AH17" s="425"/>
      <c r="AI17" s="354"/>
      <c r="AJ17" s="355"/>
      <c r="AK17" s="428"/>
      <c r="AL17" s="440"/>
      <c r="AN17" s="82"/>
      <c r="AO17" s="82"/>
      <c r="AP17" s="82"/>
      <c r="AQ17" s="82"/>
      <c r="AR17" s="82"/>
      <c r="AS17" s="82"/>
      <c r="AT17" s="82"/>
      <c r="AU17" s="53"/>
      <c r="AV17" s="63"/>
      <c r="AW17" s="87"/>
      <c r="AX17" s="88"/>
      <c r="AY17" s="63"/>
      <c r="AZ17" s="63"/>
      <c r="BA17" s="53"/>
      <c r="BB17" s="82"/>
      <c r="BC17" s="82"/>
      <c r="BD17" s="82"/>
      <c r="BF17" s="86"/>
      <c r="BG17" s="86"/>
      <c r="BH17" s="86"/>
      <c r="BI17" s="86"/>
      <c r="BJ17" s="86"/>
      <c r="BK17" s="86"/>
      <c r="BL17" s="86"/>
      <c r="BM17" s="86"/>
      <c r="BN17" s="86"/>
      <c r="BO17" s="86"/>
      <c r="BP17" s="86"/>
      <c r="BQ17" s="86"/>
    </row>
    <row r="18" spans="1:69" s="6" customFormat="1" ht="10.5" customHeight="1" x14ac:dyDescent="0.15">
      <c r="A18" s="400"/>
      <c r="B18" s="403"/>
      <c r="C18" s="404"/>
      <c r="D18" s="407"/>
      <c r="E18" s="408"/>
      <c r="F18" s="410"/>
      <c r="G18" s="412"/>
      <c r="H18" s="410"/>
      <c r="I18" s="412"/>
      <c r="J18" s="414"/>
      <c r="K18" s="361"/>
      <c r="L18" s="367"/>
      <c r="M18" s="387"/>
      <c r="N18" s="389"/>
      <c r="O18" s="387"/>
      <c r="P18" s="359"/>
      <c r="Q18" s="361"/>
      <c r="R18" s="367"/>
      <c r="S18" s="387"/>
      <c r="T18" s="389"/>
      <c r="U18" s="387"/>
      <c r="V18" s="359"/>
      <c r="W18" s="361"/>
      <c r="X18" s="367"/>
      <c r="Y18" s="387"/>
      <c r="Z18" s="389"/>
      <c r="AA18" s="387"/>
      <c r="AB18" s="359"/>
      <c r="AC18" s="383"/>
      <c r="AD18" s="384"/>
      <c r="AE18" s="384"/>
      <c r="AF18" s="384"/>
      <c r="AG18" s="385"/>
      <c r="AH18" s="426"/>
      <c r="AI18" s="356"/>
      <c r="AJ18" s="357"/>
      <c r="AK18" s="429"/>
      <c r="AL18" s="441"/>
      <c r="AN18" s="82"/>
      <c r="AO18" s="82"/>
      <c r="AP18" s="82"/>
      <c r="AQ18" s="82"/>
      <c r="AR18" s="82"/>
      <c r="AS18" s="82"/>
      <c r="AT18" s="82"/>
      <c r="AU18" s="53"/>
      <c r="AV18" s="82"/>
      <c r="AW18" s="82"/>
      <c r="AX18" s="82"/>
      <c r="AY18" s="82"/>
      <c r="AZ18" s="82"/>
      <c r="BA18" s="53"/>
      <c r="BB18" s="82"/>
      <c r="BC18" s="82"/>
      <c r="BD18" s="82"/>
      <c r="BF18" s="86"/>
      <c r="BG18" s="86"/>
      <c r="BH18" s="86"/>
      <c r="BI18" s="86"/>
      <c r="BJ18" s="86"/>
      <c r="BK18" s="86"/>
      <c r="BL18" s="86"/>
      <c r="BM18" s="86"/>
      <c r="BN18" s="86"/>
      <c r="BO18" s="86"/>
      <c r="BP18" s="86"/>
    </row>
    <row r="19" spans="1:69" s="3" customFormat="1" ht="13.5" customHeight="1" x14ac:dyDescent="0.15">
      <c r="A19" s="17"/>
      <c r="B19" s="18"/>
      <c r="C19" s="19"/>
      <c r="D19" s="25"/>
      <c r="E19" s="19"/>
      <c r="F19" s="45"/>
      <c r="G19" s="19"/>
      <c r="H19" s="45"/>
      <c r="I19" s="19"/>
      <c r="J19" s="17"/>
      <c r="K19" s="18"/>
      <c r="L19" s="47"/>
      <c r="M19" s="47"/>
      <c r="N19" s="47"/>
      <c r="O19" s="51"/>
      <c r="P19" s="47"/>
      <c r="Q19" s="93" t="s">
        <v>13</v>
      </c>
      <c r="R19" s="94"/>
      <c r="S19" s="347"/>
      <c r="T19" s="348"/>
      <c r="U19" s="348"/>
      <c r="V19" s="349"/>
      <c r="W19" s="93" t="s">
        <v>13</v>
      </c>
      <c r="X19" s="94"/>
      <c r="Y19" s="347"/>
      <c r="Z19" s="348"/>
      <c r="AA19" s="348"/>
      <c r="AB19" s="349"/>
      <c r="AC19" s="4"/>
      <c r="AD19" s="4"/>
      <c r="AE19" s="4"/>
      <c r="AF19" s="4"/>
      <c r="AG19" s="20"/>
      <c r="AH19" s="424" t="str">
        <f t="shared" ref="AH19" si="2">IF(OR(J21="",AK19="兼務中",AL19="休職中"),"",HLOOKUP(1,BF19:BQ20,2,FALSE))</f>
        <v/>
      </c>
      <c r="AI19" s="352"/>
      <c r="AJ19" s="353"/>
      <c r="AK19" s="427"/>
      <c r="AL19" s="439"/>
      <c r="AN19" s="84" t="s">
        <v>101</v>
      </c>
      <c r="AO19" s="84" t="s">
        <v>210</v>
      </c>
      <c r="AP19" s="84" t="s">
        <v>209</v>
      </c>
      <c r="AQ19" s="84" t="s">
        <v>100</v>
      </c>
      <c r="AR19" s="84" t="s">
        <v>102</v>
      </c>
      <c r="AS19" s="84" t="s">
        <v>103</v>
      </c>
      <c r="AT19" s="84" t="s">
        <v>104</v>
      </c>
      <c r="AU19" s="89"/>
      <c r="AV19" s="59" t="s">
        <v>48</v>
      </c>
      <c r="AW19" s="59" t="s">
        <v>50</v>
      </c>
      <c r="AX19" s="59" t="s">
        <v>68</v>
      </c>
      <c r="AY19" s="56" t="s">
        <v>52</v>
      </c>
      <c r="AZ19" s="59" t="s">
        <v>53</v>
      </c>
      <c r="BA19" s="47"/>
      <c r="BB19" s="58" t="s">
        <v>54</v>
      </c>
      <c r="BC19" s="57" t="s">
        <v>55</v>
      </c>
      <c r="BD19" s="56" t="s">
        <v>53</v>
      </c>
      <c r="BF19" s="65">
        <f>IF(AND(AD20&lt;&gt;"",AD20&gt;=25),1,0)</f>
        <v>0</v>
      </c>
      <c r="BG19" s="64">
        <f>IF(AND(AD20&gt;=22,AD20&lt;25),1,0)</f>
        <v>0</v>
      </c>
      <c r="BH19" s="64">
        <f>IF(AND(AD20&gt;=19,AD20&lt;22),1,0)</f>
        <v>0</v>
      </c>
      <c r="BI19" s="64">
        <f>IF(AND(AD20&gt;=16,AD20&lt;19),1,0)</f>
        <v>0</v>
      </c>
      <c r="BJ19" s="64">
        <f>IF(AND(AD20&gt;=13,AD20&lt;16),1,0)</f>
        <v>0</v>
      </c>
      <c r="BK19" s="64">
        <f>IF(AND(AD20&gt;=10,AD20&lt;13),1,0)</f>
        <v>0</v>
      </c>
      <c r="BL19" s="64">
        <f>IF(AND(AD20&gt;=7,AD20&lt;10),1,0)</f>
        <v>0</v>
      </c>
      <c r="BM19" s="64">
        <f>IF(AND(AD20&gt;=4,AD20&lt;7),1,0)</f>
        <v>0</v>
      </c>
      <c r="BN19" s="64">
        <f>IF(AND(AD20&gt;=2,AD20&lt;4),1,0)</f>
        <v>0</v>
      </c>
      <c r="BO19" s="64">
        <f>IF(AND(AD20&gt;=1,AD20&lt;2),1,0)</f>
        <v>0</v>
      </c>
      <c r="BP19" s="64">
        <f>IF(AND(AD20&gt;=0,AD20&lt;1),1,0)</f>
        <v>0</v>
      </c>
      <c r="BQ19" s="58">
        <f>IF(AD20&lt;0,1,0)</f>
        <v>0</v>
      </c>
    </row>
    <row r="20" spans="1:69" s="6" customFormat="1" ht="13.5" customHeight="1" x14ac:dyDescent="0.15">
      <c r="A20" s="13"/>
      <c r="B20" s="14"/>
      <c r="C20" s="12"/>
      <c r="D20" s="14"/>
      <c r="E20" s="12"/>
      <c r="F20" s="46"/>
      <c r="G20" s="44"/>
      <c r="H20" s="46"/>
      <c r="I20" s="44"/>
      <c r="J20" s="13"/>
      <c r="K20" s="70"/>
      <c r="L20" s="43" t="s">
        <v>93</v>
      </c>
      <c r="M20" s="26">
        <f>AS20</f>
        <v>0</v>
      </c>
      <c r="N20" s="52" t="s">
        <v>44</v>
      </c>
      <c r="O20" s="26">
        <f>AT20</f>
        <v>0</v>
      </c>
      <c r="P20" s="52" t="s">
        <v>46</v>
      </c>
      <c r="Q20" s="50"/>
      <c r="R20" s="83" t="s">
        <v>96</v>
      </c>
      <c r="S20" s="189"/>
      <c r="T20" s="48" t="s">
        <v>44</v>
      </c>
      <c r="U20" s="189"/>
      <c r="V20" s="38" t="s">
        <v>45</v>
      </c>
      <c r="W20" s="50"/>
      <c r="X20" s="83" t="s">
        <v>96</v>
      </c>
      <c r="Y20" s="189"/>
      <c r="Z20" s="48" t="s">
        <v>44</v>
      </c>
      <c r="AA20" s="189"/>
      <c r="AB20" s="38" t="s">
        <v>45</v>
      </c>
      <c r="AC20" s="195" t="s">
        <v>43</v>
      </c>
      <c r="AD20" s="48" t="str">
        <f>IF(J21="","",M20+S20+AY20+BC20)</f>
        <v/>
      </c>
      <c r="AE20" s="48" t="s">
        <v>44</v>
      </c>
      <c r="AF20" s="48" t="str">
        <f>IF(J21="","",BD20)</f>
        <v/>
      </c>
      <c r="AG20" s="38" t="s">
        <v>47</v>
      </c>
      <c r="AH20" s="425"/>
      <c r="AI20" s="354"/>
      <c r="AJ20" s="355"/>
      <c r="AK20" s="428"/>
      <c r="AL20" s="440"/>
      <c r="AN20" s="62">
        <f>IF(J21="",0,(DATEDIF(J21,$Q$2,"m")))</f>
        <v>0</v>
      </c>
      <c r="AO20" s="62" t="str">
        <f>IF(J21="","",DATEDIF(DATE(YEAR($Q$2),MONTH($Q$2)-1,DAY(J21)),$Q$2,"d"))</f>
        <v/>
      </c>
      <c r="AP20" s="62">
        <f>IF(DAY(J21)=1,0,(IF(AO20&gt;=15,1,0)))</f>
        <v>1</v>
      </c>
      <c r="AQ20" s="62">
        <f>IF(J21="",0,M21*12+O21)</f>
        <v>0</v>
      </c>
      <c r="AR20" s="62">
        <f>IF(J21="",0,AN20+AP20-AQ20)</f>
        <v>0</v>
      </c>
      <c r="AS20" s="62">
        <f>IF(J21="",0,INT(AR20/12))</f>
        <v>0</v>
      </c>
      <c r="AT20" s="62">
        <f>IF(J21="",0,AR20-AS20*12)</f>
        <v>0</v>
      </c>
      <c r="AU20" s="53"/>
      <c r="AV20" s="58">
        <f>Y20*12+AA20</f>
        <v>0</v>
      </c>
      <c r="AW20" s="60">
        <f>AV20/3</f>
        <v>0</v>
      </c>
      <c r="AX20" s="61">
        <f>ROUNDDOWN(AW20,0)</f>
        <v>0</v>
      </c>
      <c r="AY20" s="58">
        <f>INT(AX20/12)</f>
        <v>0</v>
      </c>
      <c r="AZ20" s="58">
        <f>AX20-AY20*12</f>
        <v>0</v>
      </c>
      <c r="BA20" s="53"/>
      <c r="BB20" s="62">
        <f>O20+U20+AZ20</f>
        <v>0</v>
      </c>
      <c r="BC20" s="62">
        <f>INT(BB20/12)</f>
        <v>0</v>
      </c>
      <c r="BD20" s="62">
        <f>BB20-BC20*12</f>
        <v>0</v>
      </c>
      <c r="BF20" s="64" t="s">
        <v>57</v>
      </c>
      <c r="BG20" s="64" t="s">
        <v>58</v>
      </c>
      <c r="BH20" s="64" t="s">
        <v>59</v>
      </c>
      <c r="BI20" s="64" t="s">
        <v>60</v>
      </c>
      <c r="BJ20" s="64" t="s">
        <v>61</v>
      </c>
      <c r="BK20" s="64" t="s">
        <v>62</v>
      </c>
      <c r="BL20" s="64" t="s">
        <v>63</v>
      </c>
      <c r="BM20" s="64" t="s">
        <v>64</v>
      </c>
      <c r="BN20" s="64" t="s">
        <v>65</v>
      </c>
      <c r="BO20" s="64" t="s">
        <v>66</v>
      </c>
      <c r="BP20" s="64" t="s">
        <v>67</v>
      </c>
      <c r="BQ20" s="62" t="s">
        <v>105</v>
      </c>
    </row>
    <row r="21" spans="1:69" s="6" customFormat="1" ht="10.5" customHeight="1" x14ac:dyDescent="0.15">
      <c r="A21" s="399"/>
      <c r="B21" s="401"/>
      <c r="C21" s="402"/>
      <c r="D21" s="405"/>
      <c r="E21" s="406"/>
      <c r="F21" s="409"/>
      <c r="G21" s="411" t="s">
        <v>41</v>
      </c>
      <c r="H21" s="409"/>
      <c r="I21" s="411" t="s">
        <v>41</v>
      </c>
      <c r="J21" s="413"/>
      <c r="K21" s="360" t="s">
        <v>92</v>
      </c>
      <c r="L21" s="366" t="s">
        <v>95</v>
      </c>
      <c r="M21" s="386"/>
      <c r="N21" s="388" t="s">
        <v>44</v>
      </c>
      <c r="O21" s="386"/>
      <c r="P21" s="358" t="s">
        <v>94</v>
      </c>
      <c r="Q21" s="360" t="s">
        <v>92</v>
      </c>
      <c r="R21" s="366" t="s">
        <v>95</v>
      </c>
      <c r="S21" s="386"/>
      <c r="T21" s="388" t="s">
        <v>44</v>
      </c>
      <c r="U21" s="386"/>
      <c r="V21" s="358" t="s">
        <v>94</v>
      </c>
      <c r="W21" s="360" t="s">
        <v>92</v>
      </c>
      <c r="X21" s="366" t="s">
        <v>95</v>
      </c>
      <c r="Y21" s="386"/>
      <c r="Z21" s="388" t="s">
        <v>44</v>
      </c>
      <c r="AA21" s="386"/>
      <c r="AB21" s="358" t="s">
        <v>94</v>
      </c>
      <c r="AC21" s="380"/>
      <c r="AD21" s="381"/>
      <c r="AE21" s="381"/>
      <c r="AF21" s="381"/>
      <c r="AG21" s="382"/>
      <c r="AH21" s="425"/>
      <c r="AI21" s="354"/>
      <c r="AJ21" s="355"/>
      <c r="AK21" s="428"/>
      <c r="AL21" s="440"/>
      <c r="AN21" s="82"/>
      <c r="AO21" s="82"/>
      <c r="AP21" s="82"/>
      <c r="AQ21" s="82"/>
      <c r="AR21" s="82"/>
      <c r="AS21" s="82"/>
      <c r="AT21" s="82"/>
      <c r="AU21" s="53"/>
      <c r="AV21" s="63"/>
      <c r="AW21" s="87"/>
      <c r="AX21" s="88"/>
      <c r="AY21" s="63"/>
      <c r="AZ21" s="63"/>
      <c r="BA21" s="53"/>
      <c r="BB21" s="82"/>
      <c r="BC21" s="82"/>
      <c r="BD21" s="82"/>
      <c r="BF21" s="86"/>
      <c r="BG21" s="86"/>
      <c r="BH21" s="86"/>
      <c r="BI21" s="86"/>
      <c r="BJ21" s="86"/>
      <c r="BK21" s="86"/>
      <c r="BL21" s="86"/>
      <c r="BM21" s="86"/>
      <c r="BN21" s="86"/>
      <c r="BO21" s="86"/>
      <c r="BP21" s="86"/>
      <c r="BQ21" s="86"/>
    </row>
    <row r="22" spans="1:69" s="6" customFormat="1" ht="10.5" customHeight="1" x14ac:dyDescent="0.15">
      <c r="A22" s="400"/>
      <c r="B22" s="403"/>
      <c r="C22" s="404"/>
      <c r="D22" s="407"/>
      <c r="E22" s="408"/>
      <c r="F22" s="410"/>
      <c r="G22" s="412"/>
      <c r="H22" s="410"/>
      <c r="I22" s="412"/>
      <c r="J22" s="414"/>
      <c r="K22" s="361"/>
      <c r="L22" s="367"/>
      <c r="M22" s="387"/>
      <c r="N22" s="389"/>
      <c r="O22" s="387"/>
      <c r="P22" s="359"/>
      <c r="Q22" s="361"/>
      <c r="R22" s="367"/>
      <c r="S22" s="387"/>
      <c r="T22" s="389"/>
      <c r="U22" s="387"/>
      <c r="V22" s="359"/>
      <c r="W22" s="361"/>
      <c r="X22" s="367"/>
      <c r="Y22" s="387"/>
      <c r="Z22" s="389"/>
      <c r="AA22" s="387"/>
      <c r="AB22" s="359"/>
      <c r="AC22" s="383"/>
      <c r="AD22" s="384"/>
      <c r="AE22" s="384"/>
      <c r="AF22" s="384"/>
      <c r="AG22" s="385"/>
      <c r="AH22" s="426"/>
      <c r="AI22" s="356"/>
      <c r="AJ22" s="357"/>
      <c r="AK22" s="429"/>
      <c r="AL22" s="441"/>
      <c r="AN22" s="82"/>
      <c r="AO22" s="82"/>
      <c r="AP22" s="82"/>
      <c r="AQ22" s="82"/>
      <c r="AR22" s="82"/>
      <c r="AS22" s="82"/>
      <c r="AT22" s="82"/>
      <c r="AU22" s="53"/>
      <c r="AV22" s="82"/>
      <c r="AW22" s="82"/>
      <c r="AX22" s="82"/>
      <c r="AY22" s="82"/>
      <c r="AZ22" s="82"/>
      <c r="BA22" s="53"/>
      <c r="BB22" s="82"/>
      <c r="BC22" s="82"/>
      <c r="BD22" s="82"/>
      <c r="BF22" s="86"/>
      <c r="BG22" s="86"/>
      <c r="BH22" s="86"/>
      <c r="BI22" s="86"/>
      <c r="BJ22" s="86"/>
      <c r="BK22" s="86"/>
      <c r="BL22" s="86"/>
      <c r="BM22" s="86"/>
      <c r="BN22" s="86"/>
      <c r="BO22" s="86"/>
      <c r="BP22" s="86"/>
    </row>
    <row r="23" spans="1:69" s="3" customFormat="1" ht="13.5" customHeight="1" x14ac:dyDescent="0.15">
      <c r="A23" s="17"/>
      <c r="B23" s="18"/>
      <c r="C23" s="19"/>
      <c r="D23" s="25"/>
      <c r="E23" s="19"/>
      <c r="F23" s="45"/>
      <c r="G23" s="19"/>
      <c r="H23" s="45"/>
      <c r="I23" s="19"/>
      <c r="J23" s="17"/>
      <c r="K23" s="18"/>
      <c r="L23" s="47"/>
      <c r="M23" s="47"/>
      <c r="N23" s="47"/>
      <c r="O23" s="51"/>
      <c r="P23" s="47"/>
      <c r="Q23" s="93" t="s">
        <v>13</v>
      </c>
      <c r="R23" s="94"/>
      <c r="S23" s="347"/>
      <c r="T23" s="348"/>
      <c r="U23" s="348"/>
      <c r="V23" s="349"/>
      <c r="W23" s="93" t="s">
        <v>13</v>
      </c>
      <c r="X23" s="94"/>
      <c r="Y23" s="347"/>
      <c r="Z23" s="348"/>
      <c r="AA23" s="348"/>
      <c r="AB23" s="349"/>
      <c r="AC23" s="4"/>
      <c r="AD23" s="4"/>
      <c r="AE23" s="4"/>
      <c r="AF23" s="4"/>
      <c r="AG23" s="20"/>
      <c r="AH23" s="424" t="str">
        <f t="shared" ref="AH23" si="3">IF(OR(J25="",AK23="兼務中",AL23="休職中"),"",HLOOKUP(1,BF23:BQ24,2,FALSE))</f>
        <v/>
      </c>
      <c r="AI23" s="352"/>
      <c r="AJ23" s="353"/>
      <c r="AK23" s="427"/>
      <c r="AL23" s="439"/>
      <c r="AN23" s="84" t="s">
        <v>101</v>
      </c>
      <c r="AO23" s="84" t="s">
        <v>210</v>
      </c>
      <c r="AP23" s="84" t="s">
        <v>209</v>
      </c>
      <c r="AQ23" s="84" t="s">
        <v>100</v>
      </c>
      <c r="AR23" s="84" t="s">
        <v>102</v>
      </c>
      <c r="AS23" s="84" t="s">
        <v>103</v>
      </c>
      <c r="AT23" s="84" t="s">
        <v>104</v>
      </c>
      <c r="AU23" s="89"/>
      <c r="AV23" s="59" t="s">
        <v>48</v>
      </c>
      <c r="AW23" s="59" t="s">
        <v>50</v>
      </c>
      <c r="AX23" s="59" t="s">
        <v>68</v>
      </c>
      <c r="AY23" s="56" t="s">
        <v>52</v>
      </c>
      <c r="AZ23" s="59" t="s">
        <v>53</v>
      </c>
      <c r="BA23" s="47"/>
      <c r="BB23" s="58" t="s">
        <v>54</v>
      </c>
      <c r="BC23" s="57" t="s">
        <v>55</v>
      </c>
      <c r="BD23" s="56" t="s">
        <v>53</v>
      </c>
      <c r="BF23" s="65">
        <f>IF(AND(AD24&lt;&gt;"",AD24&gt;=25),1,0)</f>
        <v>0</v>
      </c>
      <c r="BG23" s="64">
        <f>IF(AND(AD24&gt;=22,AD24&lt;25),1,0)</f>
        <v>0</v>
      </c>
      <c r="BH23" s="64">
        <f>IF(AND(AD24&gt;=19,AD24&lt;22),1,0)</f>
        <v>0</v>
      </c>
      <c r="BI23" s="64">
        <f>IF(AND(AD24&gt;=16,AD24&lt;19),1,0)</f>
        <v>0</v>
      </c>
      <c r="BJ23" s="64">
        <f>IF(AND(AD24&gt;=13,AD24&lt;16),1,0)</f>
        <v>0</v>
      </c>
      <c r="BK23" s="64">
        <f>IF(AND(AD24&gt;=10,AD24&lt;13),1,0)</f>
        <v>0</v>
      </c>
      <c r="BL23" s="64">
        <f>IF(AND(AD24&gt;=7,AD24&lt;10),1,0)</f>
        <v>0</v>
      </c>
      <c r="BM23" s="64">
        <f>IF(AND(AD24&gt;=4,AD24&lt;7),1,0)</f>
        <v>0</v>
      </c>
      <c r="BN23" s="64">
        <f>IF(AND(AD24&gt;=2,AD24&lt;4),1,0)</f>
        <v>0</v>
      </c>
      <c r="BO23" s="64">
        <f>IF(AND(AD24&gt;=1,AD24&lt;2),1,0)</f>
        <v>0</v>
      </c>
      <c r="BP23" s="64">
        <f>IF(AND(AD24&gt;=0,AD24&lt;1),1,0)</f>
        <v>0</v>
      </c>
      <c r="BQ23" s="58">
        <f>IF(AD24&lt;0,1,0)</f>
        <v>0</v>
      </c>
    </row>
    <row r="24" spans="1:69" s="6" customFormat="1" ht="13.5" customHeight="1" x14ac:dyDescent="0.15">
      <c r="A24" s="13"/>
      <c r="B24" s="14"/>
      <c r="C24" s="12"/>
      <c r="D24" s="14"/>
      <c r="E24" s="12"/>
      <c r="F24" s="46"/>
      <c r="G24" s="44"/>
      <c r="H24" s="46"/>
      <c r="I24" s="44"/>
      <c r="J24" s="13"/>
      <c r="K24" s="70"/>
      <c r="L24" s="43" t="s">
        <v>93</v>
      </c>
      <c r="M24" s="26">
        <f>AS24</f>
        <v>0</v>
      </c>
      <c r="N24" s="52" t="s">
        <v>44</v>
      </c>
      <c r="O24" s="26">
        <f>AT24</f>
        <v>0</v>
      </c>
      <c r="P24" s="52" t="s">
        <v>46</v>
      </c>
      <c r="Q24" s="50"/>
      <c r="R24" s="83" t="s">
        <v>96</v>
      </c>
      <c r="S24" s="189"/>
      <c r="T24" s="48" t="s">
        <v>44</v>
      </c>
      <c r="U24" s="189"/>
      <c r="V24" s="38" t="s">
        <v>45</v>
      </c>
      <c r="W24" s="50"/>
      <c r="X24" s="83" t="s">
        <v>96</v>
      </c>
      <c r="Y24" s="189"/>
      <c r="Z24" s="48" t="s">
        <v>44</v>
      </c>
      <c r="AA24" s="189"/>
      <c r="AB24" s="38" t="s">
        <v>45</v>
      </c>
      <c r="AC24" s="195" t="s">
        <v>43</v>
      </c>
      <c r="AD24" s="48" t="str">
        <f>IF(J25="","",M24+S24+AY24+BC24)</f>
        <v/>
      </c>
      <c r="AE24" s="48" t="s">
        <v>44</v>
      </c>
      <c r="AF24" s="48" t="str">
        <f>IF(J25="","",BD24)</f>
        <v/>
      </c>
      <c r="AG24" s="38" t="s">
        <v>47</v>
      </c>
      <c r="AH24" s="425"/>
      <c r="AI24" s="354"/>
      <c r="AJ24" s="355"/>
      <c r="AK24" s="428"/>
      <c r="AL24" s="440"/>
      <c r="AN24" s="62">
        <f>IF(J25="",0,(DATEDIF(J25,$Q$2,"m")))</f>
        <v>0</v>
      </c>
      <c r="AO24" s="62" t="str">
        <f>IF(J25="","",DATEDIF(DATE(YEAR($Q$2),MONTH($Q$2)-1,DAY(J25)),$Q$2,"d"))</f>
        <v/>
      </c>
      <c r="AP24" s="62">
        <f>IF(DAY(J25)=1,0,(IF(AO24&gt;=15,1,0)))</f>
        <v>1</v>
      </c>
      <c r="AQ24" s="62">
        <f>IF(J25="",0,M25*12+O25)</f>
        <v>0</v>
      </c>
      <c r="AR24" s="62">
        <f>IF(J25="",0,AN24+AP24-AQ24)</f>
        <v>0</v>
      </c>
      <c r="AS24" s="62">
        <f>IF(J25="",0,INT(AR24/12))</f>
        <v>0</v>
      </c>
      <c r="AT24" s="62">
        <f>IF(J25="",0,AR24-AS24*12)</f>
        <v>0</v>
      </c>
      <c r="AU24" s="53"/>
      <c r="AV24" s="58">
        <f>Y24*12+AA24</f>
        <v>0</v>
      </c>
      <c r="AW24" s="60">
        <f>AV24/3</f>
        <v>0</v>
      </c>
      <c r="AX24" s="61">
        <f>ROUNDDOWN(AW24,0)</f>
        <v>0</v>
      </c>
      <c r="AY24" s="58">
        <f>INT(AX24/12)</f>
        <v>0</v>
      </c>
      <c r="AZ24" s="58">
        <f>AX24-AY24*12</f>
        <v>0</v>
      </c>
      <c r="BA24" s="53"/>
      <c r="BB24" s="62">
        <f>O24+U24+AZ24</f>
        <v>0</v>
      </c>
      <c r="BC24" s="62">
        <f>INT(BB24/12)</f>
        <v>0</v>
      </c>
      <c r="BD24" s="62">
        <f>BB24-BC24*12</f>
        <v>0</v>
      </c>
      <c r="BF24" s="64" t="s">
        <v>57</v>
      </c>
      <c r="BG24" s="64" t="s">
        <v>58</v>
      </c>
      <c r="BH24" s="64" t="s">
        <v>59</v>
      </c>
      <c r="BI24" s="64" t="s">
        <v>60</v>
      </c>
      <c r="BJ24" s="64" t="s">
        <v>61</v>
      </c>
      <c r="BK24" s="64" t="s">
        <v>62</v>
      </c>
      <c r="BL24" s="64" t="s">
        <v>63</v>
      </c>
      <c r="BM24" s="64" t="s">
        <v>64</v>
      </c>
      <c r="BN24" s="64" t="s">
        <v>65</v>
      </c>
      <c r="BO24" s="64" t="s">
        <v>66</v>
      </c>
      <c r="BP24" s="64" t="s">
        <v>67</v>
      </c>
      <c r="BQ24" s="62" t="s">
        <v>105</v>
      </c>
    </row>
    <row r="25" spans="1:69" s="6" customFormat="1" ht="10.5" customHeight="1" x14ac:dyDescent="0.15">
      <c r="A25" s="399"/>
      <c r="B25" s="401"/>
      <c r="C25" s="402"/>
      <c r="D25" s="405"/>
      <c r="E25" s="406"/>
      <c r="F25" s="409"/>
      <c r="G25" s="411" t="s">
        <v>41</v>
      </c>
      <c r="H25" s="409"/>
      <c r="I25" s="411" t="s">
        <v>41</v>
      </c>
      <c r="J25" s="413"/>
      <c r="K25" s="360" t="s">
        <v>92</v>
      </c>
      <c r="L25" s="366" t="s">
        <v>95</v>
      </c>
      <c r="M25" s="386"/>
      <c r="N25" s="388" t="s">
        <v>44</v>
      </c>
      <c r="O25" s="386"/>
      <c r="P25" s="358" t="s">
        <v>94</v>
      </c>
      <c r="Q25" s="360" t="s">
        <v>92</v>
      </c>
      <c r="R25" s="366" t="s">
        <v>95</v>
      </c>
      <c r="S25" s="386"/>
      <c r="T25" s="388" t="s">
        <v>44</v>
      </c>
      <c r="U25" s="386"/>
      <c r="V25" s="358" t="s">
        <v>94</v>
      </c>
      <c r="W25" s="360" t="s">
        <v>92</v>
      </c>
      <c r="X25" s="366" t="s">
        <v>95</v>
      </c>
      <c r="Y25" s="386"/>
      <c r="Z25" s="388" t="s">
        <v>44</v>
      </c>
      <c r="AA25" s="386"/>
      <c r="AB25" s="358" t="s">
        <v>94</v>
      </c>
      <c r="AC25" s="380"/>
      <c r="AD25" s="381"/>
      <c r="AE25" s="381"/>
      <c r="AF25" s="381"/>
      <c r="AG25" s="382"/>
      <c r="AH25" s="425"/>
      <c r="AI25" s="354"/>
      <c r="AJ25" s="355"/>
      <c r="AK25" s="428"/>
      <c r="AL25" s="440"/>
      <c r="AN25" s="82"/>
      <c r="AO25" s="82"/>
      <c r="AP25" s="82"/>
      <c r="AQ25" s="82"/>
      <c r="AR25" s="82"/>
      <c r="AS25" s="82"/>
      <c r="AT25" s="82"/>
      <c r="AU25" s="53"/>
      <c r="AV25" s="63"/>
      <c r="AW25" s="87"/>
      <c r="AX25" s="88"/>
      <c r="AY25" s="63"/>
      <c r="AZ25" s="63"/>
      <c r="BA25" s="53"/>
      <c r="BB25" s="82"/>
      <c r="BC25" s="82"/>
      <c r="BD25" s="82"/>
      <c r="BF25" s="86"/>
      <c r="BG25" s="86"/>
      <c r="BH25" s="86"/>
      <c r="BI25" s="86"/>
      <c r="BJ25" s="86"/>
      <c r="BK25" s="86"/>
      <c r="BL25" s="86"/>
      <c r="BM25" s="86"/>
      <c r="BN25" s="86"/>
      <c r="BO25" s="86"/>
      <c r="BP25" s="86"/>
      <c r="BQ25" s="86"/>
    </row>
    <row r="26" spans="1:69" s="6" customFormat="1" ht="10.5" customHeight="1" x14ac:dyDescent="0.15">
      <c r="A26" s="400"/>
      <c r="B26" s="403"/>
      <c r="C26" s="404"/>
      <c r="D26" s="407"/>
      <c r="E26" s="408"/>
      <c r="F26" s="410"/>
      <c r="G26" s="412"/>
      <c r="H26" s="410"/>
      <c r="I26" s="412"/>
      <c r="J26" s="414"/>
      <c r="K26" s="361"/>
      <c r="L26" s="367"/>
      <c r="M26" s="387"/>
      <c r="N26" s="389"/>
      <c r="O26" s="387"/>
      <c r="P26" s="359"/>
      <c r="Q26" s="361"/>
      <c r="R26" s="367"/>
      <c r="S26" s="387"/>
      <c r="T26" s="389"/>
      <c r="U26" s="387"/>
      <c r="V26" s="359"/>
      <c r="W26" s="361"/>
      <c r="X26" s="367"/>
      <c r="Y26" s="387"/>
      <c r="Z26" s="389"/>
      <c r="AA26" s="387"/>
      <c r="AB26" s="359"/>
      <c r="AC26" s="383"/>
      <c r="AD26" s="384"/>
      <c r="AE26" s="384"/>
      <c r="AF26" s="384"/>
      <c r="AG26" s="385"/>
      <c r="AH26" s="426"/>
      <c r="AI26" s="356"/>
      <c r="AJ26" s="357"/>
      <c r="AK26" s="429"/>
      <c r="AL26" s="441"/>
      <c r="AN26" s="82"/>
      <c r="AO26" s="82"/>
      <c r="AP26" s="82"/>
      <c r="AQ26" s="82"/>
      <c r="AR26" s="82"/>
      <c r="AS26" s="82"/>
      <c r="AT26" s="82"/>
      <c r="AU26" s="53"/>
      <c r="AV26" s="82"/>
      <c r="AW26" s="82"/>
      <c r="AX26" s="82"/>
      <c r="AY26" s="82"/>
      <c r="AZ26" s="82"/>
      <c r="BA26" s="53"/>
      <c r="BB26" s="82"/>
      <c r="BC26" s="82"/>
      <c r="BD26" s="82"/>
      <c r="BF26" s="86"/>
      <c r="BG26" s="86"/>
      <c r="BH26" s="86"/>
      <c r="BI26" s="86"/>
      <c r="BJ26" s="86"/>
      <c r="BK26" s="86"/>
      <c r="BL26" s="86"/>
      <c r="BM26" s="86"/>
      <c r="BN26" s="86"/>
      <c r="BO26" s="86"/>
      <c r="BP26" s="86"/>
    </row>
    <row r="27" spans="1:69" s="3" customFormat="1" ht="13.5" customHeight="1" x14ac:dyDescent="0.15">
      <c r="A27" s="17"/>
      <c r="B27" s="18"/>
      <c r="C27" s="19"/>
      <c r="D27" s="25"/>
      <c r="E27" s="19"/>
      <c r="F27" s="45"/>
      <c r="G27" s="19"/>
      <c r="H27" s="45"/>
      <c r="I27" s="19"/>
      <c r="J27" s="17"/>
      <c r="K27" s="18"/>
      <c r="L27" s="47"/>
      <c r="M27" s="47"/>
      <c r="N27" s="47"/>
      <c r="O27" s="51"/>
      <c r="P27" s="47"/>
      <c r="Q27" s="93" t="s">
        <v>13</v>
      </c>
      <c r="R27" s="94"/>
      <c r="S27" s="347"/>
      <c r="T27" s="348"/>
      <c r="U27" s="348"/>
      <c r="V27" s="349"/>
      <c r="W27" s="93" t="s">
        <v>13</v>
      </c>
      <c r="X27" s="94"/>
      <c r="Y27" s="347"/>
      <c r="Z27" s="348"/>
      <c r="AA27" s="348"/>
      <c r="AB27" s="349"/>
      <c r="AC27" s="4"/>
      <c r="AD27" s="4"/>
      <c r="AE27" s="4"/>
      <c r="AF27" s="4"/>
      <c r="AG27" s="20"/>
      <c r="AH27" s="424" t="str">
        <f t="shared" ref="AH27" si="4">IF(OR(J29="",AK27="兼務中",AL27="休職中"),"",HLOOKUP(1,BF27:BQ28,2,FALSE))</f>
        <v/>
      </c>
      <c r="AI27" s="352"/>
      <c r="AJ27" s="353"/>
      <c r="AK27" s="427"/>
      <c r="AL27" s="439"/>
      <c r="AN27" s="84" t="s">
        <v>101</v>
      </c>
      <c r="AO27" s="84" t="s">
        <v>210</v>
      </c>
      <c r="AP27" s="84" t="s">
        <v>209</v>
      </c>
      <c r="AQ27" s="84" t="s">
        <v>100</v>
      </c>
      <c r="AR27" s="84" t="s">
        <v>102</v>
      </c>
      <c r="AS27" s="84" t="s">
        <v>103</v>
      </c>
      <c r="AT27" s="84" t="s">
        <v>104</v>
      </c>
      <c r="AU27" s="89"/>
      <c r="AV27" s="59" t="s">
        <v>48</v>
      </c>
      <c r="AW27" s="59" t="s">
        <v>50</v>
      </c>
      <c r="AX27" s="59" t="s">
        <v>68</v>
      </c>
      <c r="AY27" s="56" t="s">
        <v>52</v>
      </c>
      <c r="AZ27" s="59" t="s">
        <v>53</v>
      </c>
      <c r="BA27" s="47"/>
      <c r="BB27" s="58" t="s">
        <v>54</v>
      </c>
      <c r="BC27" s="57" t="s">
        <v>55</v>
      </c>
      <c r="BD27" s="56" t="s">
        <v>53</v>
      </c>
      <c r="BF27" s="65">
        <f>IF(AND(AD28&lt;&gt;"",AD28&gt;=25),1,0)</f>
        <v>0</v>
      </c>
      <c r="BG27" s="64">
        <f>IF(AND(AD28&gt;=22,AD28&lt;25),1,0)</f>
        <v>0</v>
      </c>
      <c r="BH27" s="64">
        <f>IF(AND(AD28&gt;=19,AD28&lt;22),1,0)</f>
        <v>0</v>
      </c>
      <c r="BI27" s="64">
        <f>IF(AND(AD28&gt;=16,AD28&lt;19),1,0)</f>
        <v>0</v>
      </c>
      <c r="BJ27" s="64">
        <f>IF(AND(AD28&gt;=13,AD28&lt;16),1,0)</f>
        <v>0</v>
      </c>
      <c r="BK27" s="64">
        <f>IF(AND(AD28&gt;=10,AD28&lt;13),1,0)</f>
        <v>0</v>
      </c>
      <c r="BL27" s="64">
        <f>IF(AND(AD28&gt;=7,AD28&lt;10),1,0)</f>
        <v>0</v>
      </c>
      <c r="BM27" s="64">
        <f>IF(AND(AD28&gt;=4,AD28&lt;7),1,0)</f>
        <v>0</v>
      </c>
      <c r="BN27" s="64">
        <f>IF(AND(AD28&gt;=2,AD28&lt;4),1,0)</f>
        <v>0</v>
      </c>
      <c r="BO27" s="64">
        <f>IF(AND(AD28&gt;=1,AD28&lt;2),1,0)</f>
        <v>0</v>
      </c>
      <c r="BP27" s="64">
        <f>IF(AND(AD28&gt;=0,AD28&lt;1),1,0)</f>
        <v>0</v>
      </c>
      <c r="BQ27" s="58">
        <f>IF(AD28&lt;0,1,0)</f>
        <v>0</v>
      </c>
    </row>
    <row r="28" spans="1:69" s="6" customFormat="1" ht="13.5" customHeight="1" x14ac:dyDescent="0.15">
      <c r="A28" s="13"/>
      <c r="B28" s="14"/>
      <c r="C28" s="12"/>
      <c r="D28" s="14"/>
      <c r="E28" s="12"/>
      <c r="F28" s="46"/>
      <c r="G28" s="44"/>
      <c r="H28" s="46"/>
      <c r="I28" s="44"/>
      <c r="J28" s="13"/>
      <c r="K28" s="70"/>
      <c r="L28" s="43" t="s">
        <v>93</v>
      </c>
      <c r="M28" s="26">
        <f>AS28</f>
        <v>0</v>
      </c>
      <c r="N28" s="52" t="s">
        <v>44</v>
      </c>
      <c r="O28" s="26">
        <f>AT28</f>
        <v>0</v>
      </c>
      <c r="P28" s="52" t="s">
        <v>46</v>
      </c>
      <c r="Q28" s="50"/>
      <c r="R28" s="83" t="s">
        <v>96</v>
      </c>
      <c r="S28" s="189"/>
      <c r="T28" s="48" t="s">
        <v>44</v>
      </c>
      <c r="U28" s="189"/>
      <c r="V28" s="38" t="s">
        <v>45</v>
      </c>
      <c r="W28" s="50"/>
      <c r="X28" s="83" t="s">
        <v>96</v>
      </c>
      <c r="Y28" s="189"/>
      <c r="Z28" s="48" t="s">
        <v>44</v>
      </c>
      <c r="AA28" s="189"/>
      <c r="AB28" s="38" t="s">
        <v>45</v>
      </c>
      <c r="AC28" s="195" t="s">
        <v>43</v>
      </c>
      <c r="AD28" s="48" t="str">
        <f>IF(J29="","",M28+S28+AY28+BC28)</f>
        <v/>
      </c>
      <c r="AE28" s="48" t="s">
        <v>44</v>
      </c>
      <c r="AF28" s="48" t="str">
        <f>IF(J29="","",BD28)</f>
        <v/>
      </c>
      <c r="AG28" s="38" t="s">
        <v>47</v>
      </c>
      <c r="AH28" s="425"/>
      <c r="AI28" s="354"/>
      <c r="AJ28" s="355"/>
      <c r="AK28" s="428"/>
      <c r="AL28" s="440"/>
      <c r="AN28" s="62">
        <f>IF(J29="",0,(DATEDIF(J29,$Q$2,"m")))</f>
        <v>0</v>
      </c>
      <c r="AO28" s="62" t="str">
        <f>IF(J29="","",DATEDIF(DATE(YEAR($Q$2),MONTH($Q$2)-1,DAY(J29)),$Q$2,"d"))</f>
        <v/>
      </c>
      <c r="AP28" s="62">
        <f>IF(DAY(J29)=1,0,(IF(AO28&gt;=15,1,0)))</f>
        <v>1</v>
      </c>
      <c r="AQ28" s="62">
        <f>IF(J29="",0,M29*12+O29)</f>
        <v>0</v>
      </c>
      <c r="AR28" s="62">
        <f>IF(J29="",0,AN28+AP28-AQ28)</f>
        <v>0</v>
      </c>
      <c r="AS28" s="62">
        <f>IF(J29="",0,INT(AR28/12))</f>
        <v>0</v>
      </c>
      <c r="AT28" s="62">
        <f>IF(J29="",0,AR28-AS28*12)</f>
        <v>0</v>
      </c>
      <c r="AU28" s="53"/>
      <c r="AV28" s="58">
        <f>Y28*12+AA28</f>
        <v>0</v>
      </c>
      <c r="AW28" s="60">
        <f>AV28/3</f>
        <v>0</v>
      </c>
      <c r="AX28" s="61">
        <f>ROUNDDOWN(AW28,0)</f>
        <v>0</v>
      </c>
      <c r="AY28" s="58">
        <f>INT(AX28/12)</f>
        <v>0</v>
      </c>
      <c r="AZ28" s="58">
        <f>AX28-AY28*12</f>
        <v>0</v>
      </c>
      <c r="BA28" s="53"/>
      <c r="BB28" s="62">
        <f>O28+U28+AZ28</f>
        <v>0</v>
      </c>
      <c r="BC28" s="62">
        <f>INT(BB28/12)</f>
        <v>0</v>
      </c>
      <c r="BD28" s="62">
        <f>BB28-BC28*12</f>
        <v>0</v>
      </c>
      <c r="BF28" s="64" t="s">
        <v>57</v>
      </c>
      <c r="BG28" s="64" t="s">
        <v>58</v>
      </c>
      <c r="BH28" s="64" t="s">
        <v>59</v>
      </c>
      <c r="BI28" s="64" t="s">
        <v>60</v>
      </c>
      <c r="BJ28" s="64" t="s">
        <v>61</v>
      </c>
      <c r="BK28" s="64" t="s">
        <v>62</v>
      </c>
      <c r="BL28" s="64" t="s">
        <v>63</v>
      </c>
      <c r="BM28" s="64" t="s">
        <v>64</v>
      </c>
      <c r="BN28" s="64" t="s">
        <v>65</v>
      </c>
      <c r="BO28" s="64" t="s">
        <v>66</v>
      </c>
      <c r="BP28" s="64" t="s">
        <v>67</v>
      </c>
      <c r="BQ28" s="62" t="s">
        <v>105</v>
      </c>
    </row>
    <row r="29" spans="1:69" s="6" customFormat="1" ht="10.5" customHeight="1" x14ac:dyDescent="0.15">
      <c r="A29" s="399"/>
      <c r="B29" s="401"/>
      <c r="C29" s="402"/>
      <c r="D29" s="405"/>
      <c r="E29" s="406"/>
      <c r="F29" s="409"/>
      <c r="G29" s="411" t="s">
        <v>41</v>
      </c>
      <c r="H29" s="409"/>
      <c r="I29" s="411" t="s">
        <v>41</v>
      </c>
      <c r="J29" s="413"/>
      <c r="K29" s="360" t="s">
        <v>92</v>
      </c>
      <c r="L29" s="366" t="s">
        <v>95</v>
      </c>
      <c r="M29" s="386"/>
      <c r="N29" s="388" t="s">
        <v>44</v>
      </c>
      <c r="O29" s="386"/>
      <c r="P29" s="358" t="s">
        <v>94</v>
      </c>
      <c r="Q29" s="360" t="s">
        <v>92</v>
      </c>
      <c r="R29" s="366" t="s">
        <v>95</v>
      </c>
      <c r="S29" s="386"/>
      <c r="T29" s="388" t="s">
        <v>44</v>
      </c>
      <c r="U29" s="386"/>
      <c r="V29" s="358" t="s">
        <v>94</v>
      </c>
      <c r="W29" s="360" t="s">
        <v>92</v>
      </c>
      <c r="X29" s="366" t="s">
        <v>95</v>
      </c>
      <c r="Y29" s="386"/>
      <c r="Z29" s="388" t="s">
        <v>44</v>
      </c>
      <c r="AA29" s="386"/>
      <c r="AB29" s="358" t="s">
        <v>94</v>
      </c>
      <c r="AC29" s="380"/>
      <c r="AD29" s="381"/>
      <c r="AE29" s="381"/>
      <c r="AF29" s="381"/>
      <c r="AG29" s="382"/>
      <c r="AH29" s="425"/>
      <c r="AI29" s="354"/>
      <c r="AJ29" s="355"/>
      <c r="AK29" s="428"/>
      <c r="AL29" s="440"/>
      <c r="AN29" s="82"/>
      <c r="AO29" s="82"/>
      <c r="AP29" s="82"/>
      <c r="AQ29" s="82"/>
      <c r="AR29" s="82"/>
      <c r="AS29" s="82"/>
      <c r="AT29" s="82"/>
      <c r="AU29" s="53"/>
      <c r="AV29" s="63"/>
      <c r="AW29" s="87"/>
      <c r="AX29" s="88"/>
      <c r="AY29" s="63"/>
      <c r="AZ29" s="63"/>
      <c r="BA29" s="53"/>
      <c r="BB29" s="82"/>
      <c r="BC29" s="82"/>
      <c r="BD29" s="82"/>
      <c r="BF29" s="86"/>
      <c r="BG29" s="86"/>
      <c r="BH29" s="86"/>
      <c r="BI29" s="86"/>
      <c r="BJ29" s="86"/>
      <c r="BK29" s="86"/>
      <c r="BL29" s="86"/>
      <c r="BM29" s="86"/>
      <c r="BN29" s="86"/>
      <c r="BO29" s="86"/>
      <c r="BP29" s="86"/>
      <c r="BQ29" s="86"/>
    </row>
    <row r="30" spans="1:69" s="6" customFormat="1" ht="10.5" customHeight="1" x14ac:dyDescent="0.15">
      <c r="A30" s="400"/>
      <c r="B30" s="403"/>
      <c r="C30" s="404"/>
      <c r="D30" s="407"/>
      <c r="E30" s="408"/>
      <c r="F30" s="410"/>
      <c r="G30" s="412"/>
      <c r="H30" s="410"/>
      <c r="I30" s="412"/>
      <c r="J30" s="414"/>
      <c r="K30" s="361"/>
      <c r="L30" s="367"/>
      <c r="M30" s="387"/>
      <c r="N30" s="389"/>
      <c r="O30" s="387"/>
      <c r="P30" s="359"/>
      <c r="Q30" s="361"/>
      <c r="R30" s="367"/>
      <c r="S30" s="387"/>
      <c r="T30" s="389"/>
      <c r="U30" s="387"/>
      <c r="V30" s="359"/>
      <c r="W30" s="361"/>
      <c r="X30" s="367"/>
      <c r="Y30" s="387"/>
      <c r="Z30" s="389"/>
      <c r="AA30" s="387"/>
      <c r="AB30" s="359"/>
      <c r="AC30" s="383"/>
      <c r="AD30" s="384"/>
      <c r="AE30" s="384"/>
      <c r="AF30" s="384"/>
      <c r="AG30" s="385"/>
      <c r="AH30" s="426"/>
      <c r="AI30" s="356"/>
      <c r="AJ30" s="357"/>
      <c r="AK30" s="429"/>
      <c r="AL30" s="441"/>
      <c r="AN30" s="82"/>
      <c r="AO30" s="82"/>
      <c r="AP30" s="82"/>
      <c r="AQ30" s="82"/>
      <c r="AR30" s="82"/>
      <c r="AS30" s="82"/>
      <c r="AT30" s="82"/>
      <c r="AU30" s="53"/>
      <c r="AV30" s="82"/>
      <c r="AW30" s="82"/>
      <c r="AX30" s="82"/>
      <c r="AY30" s="82"/>
      <c r="AZ30" s="82"/>
      <c r="BA30" s="53"/>
      <c r="BB30" s="82"/>
      <c r="BC30" s="82"/>
      <c r="BD30" s="82"/>
      <c r="BF30" s="86"/>
      <c r="BG30" s="86"/>
      <c r="BH30" s="86"/>
      <c r="BI30" s="86"/>
      <c r="BJ30" s="86"/>
      <c r="BK30" s="86"/>
      <c r="BL30" s="86"/>
      <c r="BM30" s="86"/>
      <c r="BN30" s="86"/>
      <c r="BO30" s="86"/>
      <c r="BP30" s="86"/>
    </row>
    <row r="31" spans="1:69" s="3" customFormat="1" ht="13.5" customHeight="1" x14ac:dyDescent="0.15">
      <c r="A31" s="17"/>
      <c r="B31" s="18"/>
      <c r="C31" s="19"/>
      <c r="D31" s="25"/>
      <c r="E31" s="19"/>
      <c r="F31" s="45"/>
      <c r="G31" s="19"/>
      <c r="H31" s="45"/>
      <c r="I31" s="19"/>
      <c r="J31" s="17"/>
      <c r="K31" s="18"/>
      <c r="L31" s="47"/>
      <c r="M31" s="47"/>
      <c r="N31" s="47"/>
      <c r="O31" s="51"/>
      <c r="P31" s="47"/>
      <c r="Q31" s="93" t="s">
        <v>13</v>
      </c>
      <c r="R31" s="94"/>
      <c r="S31" s="347"/>
      <c r="T31" s="348"/>
      <c r="U31" s="348"/>
      <c r="V31" s="349"/>
      <c r="W31" s="93" t="s">
        <v>13</v>
      </c>
      <c r="X31" s="94"/>
      <c r="Y31" s="347"/>
      <c r="Z31" s="348"/>
      <c r="AA31" s="348"/>
      <c r="AB31" s="349"/>
      <c r="AC31" s="4"/>
      <c r="AD31" s="4"/>
      <c r="AE31" s="4"/>
      <c r="AF31" s="4"/>
      <c r="AG31" s="20"/>
      <c r="AH31" s="424" t="str">
        <f t="shared" ref="AH31" si="5">IF(OR(J33="",AK31="兼務中",AL31="休職中"),"",HLOOKUP(1,BF31:BQ32,2,FALSE))</f>
        <v/>
      </c>
      <c r="AI31" s="352"/>
      <c r="AJ31" s="353"/>
      <c r="AK31" s="427"/>
      <c r="AL31" s="439"/>
      <c r="AN31" s="84" t="s">
        <v>101</v>
      </c>
      <c r="AO31" s="84" t="s">
        <v>210</v>
      </c>
      <c r="AP31" s="84" t="s">
        <v>209</v>
      </c>
      <c r="AQ31" s="84" t="s">
        <v>100</v>
      </c>
      <c r="AR31" s="84" t="s">
        <v>102</v>
      </c>
      <c r="AS31" s="84" t="s">
        <v>103</v>
      </c>
      <c r="AT31" s="84" t="s">
        <v>104</v>
      </c>
      <c r="AU31" s="89"/>
      <c r="AV31" s="59" t="s">
        <v>48</v>
      </c>
      <c r="AW31" s="59" t="s">
        <v>50</v>
      </c>
      <c r="AX31" s="59" t="s">
        <v>68</v>
      </c>
      <c r="AY31" s="56" t="s">
        <v>52</v>
      </c>
      <c r="AZ31" s="59" t="s">
        <v>53</v>
      </c>
      <c r="BA31" s="47"/>
      <c r="BB31" s="58" t="s">
        <v>54</v>
      </c>
      <c r="BC31" s="57" t="s">
        <v>55</v>
      </c>
      <c r="BD31" s="56" t="s">
        <v>53</v>
      </c>
      <c r="BF31" s="65">
        <f>IF(AND(AD32&lt;&gt;"",AD32&gt;=25),1,0)</f>
        <v>0</v>
      </c>
      <c r="BG31" s="64">
        <f>IF(AND(AD32&gt;=22,AD32&lt;25),1,0)</f>
        <v>0</v>
      </c>
      <c r="BH31" s="64">
        <f>IF(AND(AD32&gt;=19,AD32&lt;22),1,0)</f>
        <v>0</v>
      </c>
      <c r="BI31" s="64">
        <f>IF(AND(AD32&gt;=16,AD32&lt;19),1,0)</f>
        <v>0</v>
      </c>
      <c r="BJ31" s="64">
        <f>IF(AND(AD32&gt;=13,AD32&lt;16),1,0)</f>
        <v>0</v>
      </c>
      <c r="BK31" s="64">
        <f>IF(AND(AD32&gt;=10,AD32&lt;13),1,0)</f>
        <v>0</v>
      </c>
      <c r="BL31" s="64">
        <f>IF(AND(AD32&gt;=7,AD32&lt;10),1,0)</f>
        <v>0</v>
      </c>
      <c r="BM31" s="64">
        <f>IF(AND(AD32&gt;=4,AD32&lt;7),1,0)</f>
        <v>0</v>
      </c>
      <c r="BN31" s="64">
        <f>IF(AND(AD32&gt;=2,AD32&lt;4),1,0)</f>
        <v>0</v>
      </c>
      <c r="BO31" s="64">
        <f>IF(AND(AD32&gt;=1,AD32&lt;2),1,0)</f>
        <v>0</v>
      </c>
      <c r="BP31" s="64">
        <f>IF(AND(AD32&gt;=0,AD32&lt;1),1,0)</f>
        <v>0</v>
      </c>
      <c r="BQ31" s="58">
        <f>IF(AD32&lt;0,1,0)</f>
        <v>0</v>
      </c>
    </row>
    <row r="32" spans="1:69" s="6" customFormat="1" ht="13.5" customHeight="1" x14ac:dyDescent="0.15">
      <c r="A32" s="13"/>
      <c r="B32" s="14"/>
      <c r="C32" s="12"/>
      <c r="D32" s="14"/>
      <c r="E32" s="12"/>
      <c r="F32" s="46"/>
      <c r="G32" s="44"/>
      <c r="H32" s="46"/>
      <c r="I32" s="44"/>
      <c r="J32" s="13"/>
      <c r="K32" s="70"/>
      <c r="L32" s="43" t="s">
        <v>93</v>
      </c>
      <c r="M32" s="26">
        <f>AS32</f>
        <v>0</v>
      </c>
      <c r="N32" s="52" t="s">
        <v>44</v>
      </c>
      <c r="O32" s="26">
        <f>AT32</f>
        <v>0</v>
      </c>
      <c r="P32" s="52" t="s">
        <v>46</v>
      </c>
      <c r="Q32" s="50"/>
      <c r="R32" s="83" t="s">
        <v>96</v>
      </c>
      <c r="S32" s="189"/>
      <c r="T32" s="48" t="s">
        <v>44</v>
      </c>
      <c r="U32" s="189"/>
      <c r="V32" s="38" t="s">
        <v>45</v>
      </c>
      <c r="W32" s="50"/>
      <c r="X32" s="83" t="s">
        <v>96</v>
      </c>
      <c r="Y32" s="189"/>
      <c r="Z32" s="48" t="s">
        <v>44</v>
      </c>
      <c r="AA32" s="189"/>
      <c r="AB32" s="38" t="s">
        <v>45</v>
      </c>
      <c r="AC32" s="195" t="s">
        <v>43</v>
      </c>
      <c r="AD32" s="48" t="str">
        <f>IF(J33="","",M32+S32+AY32+BC32)</f>
        <v/>
      </c>
      <c r="AE32" s="48" t="s">
        <v>44</v>
      </c>
      <c r="AF32" s="48" t="str">
        <f>IF(J33="","",BD32)</f>
        <v/>
      </c>
      <c r="AG32" s="38" t="s">
        <v>47</v>
      </c>
      <c r="AH32" s="425"/>
      <c r="AI32" s="354"/>
      <c r="AJ32" s="355"/>
      <c r="AK32" s="428"/>
      <c r="AL32" s="440"/>
      <c r="AN32" s="62">
        <f>IF(J33="",0,(DATEDIF(J33,$Q$2,"m")))</f>
        <v>0</v>
      </c>
      <c r="AO32" s="62" t="str">
        <f>IF(J33="","",DATEDIF(DATE(YEAR($Q$2),MONTH($Q$2)-1,DAY(J33)),$Q$2,"d"))</f>
        <v/>
      </c>
      <c r="AP32" s="62">
        <f>IF(DAY(J33)=1,0,(IF(AO32&gt;=15,1,0)))</f>
        <v>1</v>
      </c>
      <c r="AQ32" s="62">
        <f>IF(J33="",0,M33*12+O33)</f>
        <v>0</v>
      </c>
      <c r="AR32" s="62">
        <f>IF(J33="",0,AN32+AP32-AQ32)</f>
        <v>0</v>
      </c>
      <c r="AS32" s="62">
        <f>IF(J33="",0,INT(AR32/12))</f>
        <v>0</v>
      </c>
      <c r="AT32" s="62">
        <f>IF(J33="",0,AR32-AS32*12)</f>
        <v>0</v>
      </c>
      <c r="AU32" s="53"/>
      <c r="AV32" s="58">
        <f>Y32*12+AA32</f>
        <v>0</v>
      </c>
      <c r="AW32" s="60">
        <f>AV32/3</f>
        <v>0</v>
      </c>
      <c r="AX32" s="61">
        <f>ROUNDDOWN(AW32,0)</f>
        <v>0</v>
      </c>
      <c r="AY32" s="58">
        <f>INT(AX32/12)</f>
        <v>0</v>
      </c>
      <c r="AZ32" s="58">
        <f>AX32-AY32*12</f>
        <v>0</v>
      </c>
      <c r="BA32" s="53"/>
      <c r="BB32" s="62">
        <f>O32+U32+AZ32</f>
        <v>0</v>
      </c>
      <c r="BC32" s="62">
        <f>INT(BB32/12)</f>
        <v>0</v>
      </c>
      <c r="BD32" s="62">
        <f>BB32-BC32*12</f>
        <v>0</v>
      </c>
      <c r="BF32" s="64" t="s">
        <v>57</v>
      </c>
      <c r="BG32" s="64" t="s">
        <v>58</v>
      </c>
      <c r="BH32" s="64" t="s">
        <v>59</v>
      </c>
      <c r="BI32" s="64" t="s">
        <v>60</v>
      </c>
      <c r="BJ32" s="64" t="s">
        <v>61</v>
      </c>
      <c r="BK32" s="64" t="s">
        <v>62</v>
      </c>
      <c r="BL32" s="64" t="s">
        <v>63</v>
      </c>
      <c r="BM32" s="64" t="s">
        <v>64</v>
      </c>
      <c r="BN32" s="64" t="s">
        <v>65</v>
      </c>
      <c r="BO32" s="64" t="s">
        <v>66</v>
      </c>
      <c r="BP32" s="64" t="s">
        <v>67</v>
      </c>
      <c r="BQ32" s="62" t="s">
        <v>105</v>
      </c>
    </row>
    <row r="33" spans="1:69" s="6" customFormat="1" ht="10.5" customHeight="1" x14ac:dyDescent="0.15">
      <c r="A33" s="399"/>
      <c r="B33" s="401"/>
      <c r="C33" s="402"/>
      <c r="D33" s="405"/>
      <c r="E33" s="406"/>
      <c r="F33" s="409"/>
      <c r="G33" s="411" t="s">
        <v>41</v>
      </c>
      <c r="H33" s="409"/>
      <c r="I33" s="411" t="s">
        <v>41</v>
      </c>
      <c r="J33" s="413"/>
      <c r="K33" s="360" t="s">
        <v>92</v>
      </c>
      <c r="L33" s="366" t="s">
        <v>95</v>
      </c>
      <c r="M33" s="386"/>
      <c r="N33" s="388" t="s">
        <v>44</v>
      </c>
      <c r="O33" s="386"/>
      <c r="P33" s="358" t="s">
        <v>94</v>
      </c>
      <c r="Q33" s="360" t="s">
        <v>92</v>
      </c>
      <c r="R33" s="366" t="s">
        <v>95</v>
      </c>
      <c r="S33" s="386"/>
      <c r="T33" s="388" t="s">
        <v>44</v>
      </c>
      <c r="U33" s="386"/>
      <c r="V33" s="358" t="s">
        <v>94</v>
      </c>
      <c r="W33" s="360" t="s">
        <v>92</v>
      </c>
      <c r="X33" s="366" t="s">
        <v>95</v>
      </c>
      <c r="Y33" s="386"/>
      <c r="Z33" s="388" t="s">
        <v>44</v>
      </c>
      <c r="AA33" s="386"/>
      <c r="AB33" s="358" t="s">
        <v>94</v>
      </c>
      <c r="AC33" s="380"/>
      <c r="AD33" s="381"/>
      <c r="AE33" s="381"/>
      <c r="AF33" s="381"/>
      <c r="AG33" s="382"/>
      <c r="AH33" s="425"/>
      <c r="AI33" s="354"/>
      <c r="AJ33" s="355"/>
      <c r="AK33" s="428"/>
      <c r="AL33" s="440"/>
      <c r="AN33" s="82"/>
      <c r="AO33" s="82"/>
      <c r="AP33" s="82"/>
      <c r="AQ33" s="82"/>
      <c r="AR33" s="82"/>
      <c r="AS33" s="82"/>
      <c r="AT33" s="82"/>
      <c r="AU33" s="53"/>
      <c r="AV33" s="63"/>
      <c r="AW33" s="87"/>
      <c r="AX33" s="88"/>
      <c r="AY33" s="63"/>
      <c r="AZ33" s="63"/>
      <c r="BA33" s="53"/>
      <c r="BB33" s="82"/>
      <c r="BC33" s="82"/>
      <c r="BD33" s="82"/>
      <c r="BF33" s="86"/>
      <c r="BG33" s="86"/>
      <c r="BH33" s="86"/>
      <c r="BI33" s="86"/>
      <c r="BJ33" s="86"/>
      <c r="BK33" s="86"/>
      <c r="BL33" s="86"/>
      <c r="BM33" s="86"/>
      <c r="BN33" s="86"/>
      <c r="BO33" s="86"/>
      <c r="BP33" s="86"/>
      <c r="BQ33" s="86"/>
    </row>
    <row r="34" spans="1:69" s="6" customFormat="1" ht="10.5" customHeight="1" x14ac:dyDescent="0.15">
      <c r="A34" s="400"/>
      <c r="B34" s="403"/>
      <c r="C34" s="404"/>
      <c r="D34" s="407"/>
      <c r="E34" s="408"/>
      <c r="F34" s="410"/>
      <c r="G34" s="412"/>
      <c r="H34" s="410"/>
      <c r="I34" s="412"/>
      <c r="J34" s="414"/>
      <c r="K34" s="361"/>
      <c r="L34" s="367"/>
      <c r="M34" s="387"/>
      <c r="N34" s="389"/>
      <c r="O34" s="387"/>
      <c r="P34" s="359"/>
      <c r="Q34" s="361"/>
      <c r="R34" s="367"/>
      <c r="S34" s="387"/>
      <c r="T34" s="389"/>
      <c r="U34" s="387"/>
      <c r="V34" s="359"/>
      <c r="W34" s="361"/>
      <c r="X34" s="367"/>
      <c r="Y34" s="387"/>
      <c r="Z34" s="389"/>
      <c r="AA34" s="387"/>
      <c r="AB34" s="359"/>
      <c r="AC34" s="383"/>
      <c r="AD34" s="384"/>
      <c r="AE34" s="384"/>
      <c r="AF34" s="384"/>
      <c r="AG34" s="385"/>
      <c r="AH34" s="426"/>
      <c r="AI34" s="356"/>
      <c r="AJ34" s="357"/>
      <c r="AK34" s="429"/>
      <c r="AL34" s="441"/>
      <c r="AN34" s="82"/>
      <c r="AO34" s="82"/>
      <c r="AP34" s="82"/>
      <c r="AQ34" s="82"/>
      <c r="AR34" s="82"/>
      <c r="AS34" s="82"/>
      <c r="AT34" s="82"/>
      <c r="AU34" s="53"/>
      <c r="AV34" s="82"/>
      <c r="AW34" s="82"/>
      <c r="AX34" s="82"/>
      <c r="AY34" s="82"/>
      <c r="AZ34" s="82"/>
      <c r="BA34" s="53"/>
      <c r="BB34" s="82"/>
      <c r="BC34" s="82"/>
      <c r="BD34" s="82"/>
      <c r="BF34" s="86"/>
      <c r="BG34" s="86"/>
      <c r="BH34" s="86"/>
      <c r="BI34" s="86"/>
      <c r="BJ34" s="86"/>
      <c r="BK34" s="86"/>
      <c r="BL34" s="86"/>
      <c r="BM34" s="86"/>
      <c r="BN34" s="86"/>
      <c r="BO34" s="86"/>
      <c r="BP34" s="86"/>
    </row>
    <row r="35" spans="1:69" s="3" customFormat="1" ht="13.5" customHeight="1" x14ac:dyDescent="0.15">
      <c r="A35" s="17"/>
      <c r="B35" s="18"/>
      <c r="C35" s="19"/>
      <c r="D35" s="25"/>
      <c r="E35" s="19"/>
      <c r="F35" s="45"/>
      <c r="G35" s="19"/>
      <c r="H35" s="45"/>
      <c r="I35" s="19"/>
      <c r="J35" s="17"/>
      <c r="K35" s="18"/>
      <c r="L35" s="47"/>
      <c r="M35" s="47"/>
      <c r="N35" s="47"/>
      <c r="O35" s="51"/>
      <c r="P35" s="47"/>
      <c r="Q35" s="93" t="s">
        <v>13</v>
      </c>
      <c r="R35" s="94"/>
      <c r="S35" s="347"/>
      <c r="T35" s="348"/>
      <c r="U35" s="348"/>
      <c r="V35" s="349"/>
      <c r="W35" s="93" t="s">
        <v>13</v>
      </c>
      <c r="X35" s="94"/>
      <c r="Y35" s="347"/>
      <c r="Z35" s="348"/>
      <c r="AA35" s="348"/>
      <c r="AB35" s="349"/>
      <c r="AC35" s="4"/>
      <c r="AD35" s="4"/>
      <c r="AE35" s="4"/>
      <c r="AF35" s="4"/>
      <c r="AG35" s="20"/>
      <c r="AH35" s="424" t="str">
        <f t="shared" ref="AH35" si="6">IF(OR(J37="",AK35="兼務中",AL35="休職中"),"",HLOOKUP(1,BF35:BQ36,2,FALSE))</f>
        <v/>
      </c>
      <c r="AI35" s="352"/>
      <c r="AJ35" s="353"/>
      <c r="AK35" s="427"/>
      <c r="AL35" s="439"/>
      <c r="AN35" s="84" t="s">
        <v>101</v>
      </c>
      <c r="AO35" s="84" t="s">
        <v>210</v>
      </c>
      <c r="AP35" s="84" t="s">
        <v>209</v>
      </c>
      <c r="AQ35" s="84" t="s">
        <v>100</v>
      </c>
      <c r="AR35" s="84" t="s">
        <v>102</v>
      </c>
      <c r="AS35" s="84" t="s">
        <v>103</v>
      </c>
      <c r="AT35" s="84" t="s">
        <v>104</v>
      </c>
      <c r="AU35" s="89"/>
      <c r="AV35" s="59" t="s">
        <v>48</v>
      </c>
      <c r="AW35" s="59" t="s">
        <v>50</v>
      </c>
      <c r="AX35" s="59" t="s">
        <v>68</v>
      </c>
      <c r="AY35" s="56" t="s">
        <v>52</v>
      </c>
      <c r="AZ35" s="59" t="s">
        <v>53</v>
      </c>
      <c r="BA35" s="47"/>
      <c r="BB35" s="58" t="s">
        <v>54</v>
      </c>
      <c r="BC35" s="57" t="s">
        <v>55</v>
      </c>
      <c r="BD35" s="56" t="s">
        <v>53</v>
      </c>
      <c r="BF35" s="65">
        <f>IF(AND(AD36&lt;&gt;"",AD36&gt;=25),1,0)</f>
        <v>0</v>
      </c>
      <c r="BG35" s="64">
        <f>IF(AND(AD36&gt;=22,AD36&lt;25),1,0)</f>
        <v>0</v>
      </c>
      <c r="BH35" s="64">
        <f>IF(AND(AD36&gt;=19,AD36&lt;22),1,0)</f>
        <v>0</v>
      </c>
      <c r="BI35" s="64">
        <f>IF(AND(AD36&gt;=16,AD36&lt;19),1,0)</f>
        <v>0</v>
      </c>
      <c r="BJ35" s="64">
        <f>IF(AND(AD36&gt;=13,AD36&lt;16),1,0)</f>
        <v>0</v>
      </c>
      <c r="BK35" s="64">
        <f>IF(AND(AD36&gt;=10,AD36&lt;13),1,0)</f>
        <v>0</v>
      </c>
      <c r="BL35" s="64">
        <f>IF(AND(AD36&gt;=7,AD36&lt;10),1,0)</f>
        <v>0</v>
      </c>
      <c r="BM35" s="64">
        <f>IF(AND(AD36&gt;=4,AD36&lt;7),1,0)</f>
        <v>0</v>
      </c>
      <c r="BN35" s="64">
        <f>IF(AND(AD36&gt;=2,AD36&lt;4),1,0)</f>
        <v>0</v>
      </c>
      <c r="BO35" s="64">
        <f>IF(AND(AD36&gt;=1,AD36&lt;2),1,0)</f>
        <v>0</v>
      </c>
      <c r="BP35" s="64">
        <f>IF(AND(AD36&gt;=0,AD36&lt;1),1,0)</f>
        <v>0</v>
      </c>
      <c r="BQ35" s="58">
        <f>IF(AD36&lt;0,1,0)</f>
        <v>0</v>
      </c>
    </row>
    <row r="36" spans="1:69" s="6" customFormat="1" ht="13.5" customHeight="1" x14ac:dyDescent="0.15">
      <c r="A36" s="13"/>
      <c r="B36" s="14"/>
      <c r="C36" s="12"/>
      <c r="D36" s="14"/>
      <c r="E36" s="12"/>
      <c r="F36" s="46"/>
      <c r="G36" s="44"/>
      <c r="H36" s="46"/>
      <c r="I36" s="44"/>
      <c r="J36" s="13"/>
      <c r="K36" s="70"/>
      <c r="L36" s="43" t="s">
        <v>93</v>
      </c>
      <c r="M36" s="26">
        <f>AS36</f>
        <v>0</v>
      </c>
      <c r="N36" s="52" t="s">
        <v>44</v>
      </c>
      <c r="O36" s="26">
        <f>AT36</f>
        <v>0</v>
      </c>
      <c r="P36" s="52" t="s">
        <v>46</v>
      </c>
      <c r="Q36" s="50"/>
      <c r="R36" s="83" t="s">
        <v>96</v>
      </c>
      <c r="S36" s="189"/>
      <c r="T36" s="48" t="s">
        <v>44</v>
      </c>
      <c r="U36" s="189"/>
      <c r="V36" s="38" t="s">
        <v>45</v>
      </c>
      <c r="W36" s="50"/>
      <c r="X36" s="83" t="s">
        <v>96</v>
      </c>
      <c r="Y36" s="189"/>
      <c r="Z36" s="48" t="s">
        <v>44</v>
      </c>
      <c r="AA36" s="189"/>
      <c r="AB36" s="38" t="s">
        <v>45</v>
      </c>
      <c r="AC36" s="195" t="s">
        <v>43</v>
      </c>
      <c r="AD36" s="48" t="str">
        <f>IF(J37="","",M36+S36+AY36+BC36)</f>
        <v/>
      </c>
      <c r="AE36" s="48" t="s">
        <v>44</v>
      </c>
      <c r="AF36" s="48" t="str">
        <f>IF(J37="","",BD36)</f>
        <v/>
      </c>
      <c r="AG36" s="38" t="s">
        <v>47</v>
      </c>
      <c r="AH36" s="425"/>
      <c r="AI36" s="354"/>
      <c r="AJ36" s="355"/>
      <c r="AK36" s="428"/>
      <c r="AL36" s="440"/>
      <c r="AN36" s="62">
        <f>IF(J37="",0,(DATEDIF(J37,$Q$2,"m")))</f>
        <v>0</v>
      </c>
      <c r="AO36" s="62" t="str">
        <f>IF(J37="","",DATEDIF(DATE(YEAR($Q$2),MONTH($Q$2)-1,DAY(J37)),$Q$2,"d"))</f>
        <v/>
      </c>
      <c r="AP36" s="62">
        <f>IF(DAY(J37)=1,0,(IF(AO36&gt;=15,1,0)))</f>
        <v>1</v>
      </c>
      <c r="AQ36" s="62">
        <f>IF(J37="",0,M37*12+O37)</f>
        <v>0</v>
      </c>
      <c r="AR36" s="62">
        <f>IF(J37="",0,AN36+AP36-AQ36)</f>
        <v>0</v>
      </c>
      <c r="AS36" s="62">
        <f>IF(J37="",0,INT(AR36/12))</f>
        <v>0</v>
      </c>
      <c r="AT36" s="62">
        <f>IF(J37="",0,AR36-AS36*12)</f>
        <v>0</v>
      </c>
      <c r="AU36" s="53"/>
      <c r="AV36" s="58">
        <f>Y36*12+AA36</f>
        <v>0</v>
      </c>
      <c r="AW36" s="60">
        <f>AV36/3</f>
        <v>0</v>
      </c>
      <c r="AX36" s="61">
        <f>ROUNDDOWN(AW36,0)</f>
        <v>0</v>
      </c>
      <c r="AY36" s="58">
        <f>INT(AX36/12)</f>
        <v>0</v>
      </c>
      <c r="AZ36" s="58">
        <f>AX36-AY36*12</f>
        <v>0</v>
      </c>
      <c r="BA36" s="53"/>
      <c r="BB36" s="62">
        <f>O36+U36+AZ36</f>
        <v>0</v>
      </c>
      <c r="BC36" s="62">
        <f>INT(BB36/12)</f>
        <v>0</v>
      </c>
      <c r="BD36" s="62">
        <f>BB36-BC36*12</f>
        <v>0</v>
      </c>
      <c r="BF36" s="64" t="s">
        <v>57</v>
      </c>
      <c r="BG36" s="64" t="s">
        <v>58</v>
      </c>
      <c r="BH36" s="64" t="s">
        <v>59</v>
      </c>
      <c r="BI36" s="64" t="s">
        <v>60</v>
      </c>
      <c r="BJ36" s="64" t="s">
        <v>61</v>
      </c>
      <c r="BK36" s="64" t="s">
        <v>62</v>
      </c>
      <c r="BL36" s="64" t="s">
        <v>63</v>
      </c>
      <c r="BM36" s="64" t="s">
        <v>64</v>
      </c>
      <c r="BN36" s="64" t="s">
        <v>65</v>
      </c>
      <c r="BO36" s="64" t="s">
        <v>66</v>
      </c>
      <c r="BP36" s="64" t="s">
        <v>67</v>
      </c>
      <c r="BQ36" s="62" t="s">
        <v>105</v>
      </c>
    </row>
    <row r="37" spans="1:69" s="6" customFormat="1" ht="10.5" customHeight="1" x14ac:dyDescent="0.15">
      <c r="A37" s="399"/>
      <c r="B37" s="401"/>
      <c r="C37" s="402"/>
      <c r="D37" s="405"/>
      <c r="E37" s="406"/>
      <c r="F37" s="409"/>
      <c r="G37" s="411" t="s">
        <v>41</v>
      </c>
      <c r="H37" s="409"/>
      <c r="I37" s="411" t="s">
        <v>41</v>
      </c>
      <c r="J37" s="413"/>
      <c r="K37" s="360" t="s">
        <v>92</v>
      </c>
      <c r="L37" s="366" t="s">
        <v>95</v>
      </c>
      <c r="M37" s="386"/>
      <c r="N37" s="388" t="s">
        <v>44</v>
      </c>
      <c r="O37" s="386"/>
      <c r="P37" s="358" t="s">
        <v>94</v>
      </c>
      <c r="Q37" s="360" t="s">
        <v>92</v>
      </c>
      <c r="R37" s="366" t="s">
        <v>95</v>
      </c>
      <c r="S37" s="386"/>
      <c r="T37" s="388" t="s">
        <v>44</v>
      </c>
      <c r="U37" s="386"/>
      <c r="V37" s="358" t="s">
        <v>94</v>
      </c>
      <c r="W37" s="360" t="s">
        <v>92</v>
      </c>
      <c r="X37" s="366" t="s">
        <v>95</v>
      </c>
      <c r="Y37" s="386"/>
      <c r="Z37" s="388" t="s">
        <v>44</v>
      </c>
      <c r="AA37" s="386"/>
      <c r="AB37" s="358" t="s">
        <v>94</v>
      </c>
      <c r="AC37" s="380"/>
      <c r="AD37" s="381"/>
      <c r="AE37" s="381"/>
      <c r="AF37" s="381"/>
      <c r="AG37" s="382"/>
      <c r="AH37" s="425"/>
      <c r="AI37" s="354"/>
      <c r="AJ37" s="355"/>
      <c r="AK37" s="428"/>
      <c r="AL37" s="440"/>
      <c r="AN37" s="82"/>
      <c r="AO37" s="82"/>
      <c r="AP37" s="82"/>
      <c r="AQ37" s="82"/>
      <c r="AR37" s="82"/>
      <c r="AS37" s="82"/>
      <c r="AT37" s="82"/>
      <c r="AU37" s="53"/>
      <c r="AV37" s="63"/>
      <c r="AW37" s="87"/>
      <c r="AX37" s="88"/>
      <c r="AY37" s="63"/>
      <c r="AZ37" s="63"/>
      <c r="BA37" s="53"/>
      <c r="BB37" s="82"/>
      <c r="BC37" s="82"/>
      <c r="BD37" s="82"/>
      <c r="BF37" s="86"/>
      <c r="BG37" s="86"/>
      <c r="BH37" s="86"/>
      <c r="BI37" s="86"/>
      <c r="BJ37" s="86"/>
      <c r="BK37" s="86"/>
      <c r="BL37" s="86"/>
      <c r="BM37" s="86"/>
      <c r="BN37" s="86"/>
      <c r="BO37" s="86"/>
      <c r="BP37" s="86"/>
      <c r="BQ37" s="86"/>
    </row>
    <row r="38" spans="1:69" s="6" customFormat="1" ht="10.5" customHeight="1" x14ac:dyDescent="0.15">
      <c r="A38" s="400"/>
      <c r="B38" s="403"/>
      <c r="C38" s="404"/>
      <c r="D38" s="407"/>
      <c r="E38" s="408"/>
      <c r="F38" s="410"/>
      <c r="G38" s="412"/>
      <c r="H38" s="410"/>
      <c r="I38" s="412"/>
      <c r="J38" s="414"/>
      <c r="K38" s="361"/>
      <c r="L38" s="367"/>
      <c r="M38" s="387"/>
      <c r="N38" s="389"/>
      <c r="O38" s="387"/>
      <c r="P38" s="359"/>
      <c r="Q38" s="361"/>
      <c r="R38" s="367"/>
      <c r="S38" s="387"/>
      <c r="T38" s="389"/>
      <c r="U38" s="387"/>
      <c r="V38" s="359"/>
      <c r="W38" s="361"/>
      <c r="X38" s="367"/>
      <c r="Y38" s="387"/>
      <c r="Z38" s="389"/>
      <c r="AA38" s="387"/>
      <c r="AB38" s="359"/>
      <c r="AC38" s="383"/>
      <c r="AD38" s="384"/>
      <c r="AE38" s="384"/>
      <c r="AF38" s="384"/>
      <c r="AG38" s="385"/>
      <c r="AH38" s="426"/>
      <c r="AI38" s="356"/>
      <c r="AJ38" s="357"/>
      <c r="AK38" s="429"/>
      <c r="AL38" s="441"/>
      <c r="AN38" s="82"/>
      <c r="AO38" s="82"/>
      <c r="AP38" s="82"/>
      <c r="AQ38" s="82"/>
      <c r="AR38" s="82"/>
      <c r="AS38" s="82"/>
      <c r="AT38" s="82"/>
      <c r="AU38" s="53"/>
      <c r="AV38" s="82"/>
      <c r="AW38" s="82"/>
      <c r="AX38" s="82"/>
      <c r="AY38" s="82"/>
      <c r="AZ38" s="82"/>
      <c r="BA38" s="53"/>
      <c r="BB38" s="82"/>
      <c r="BC38" s="82"/>
      <c r="BD38" s="82"/>
      <c r="BF38" s="86"/>
      <c r="BG38" s="86"/>
      <c r="BH38" s="86"/>
      <c r="BI38" s="86"/>
      <c r="BJ38" s="86"/>
      <c r="BK38" s="86"/>
      <c r="BL38" s="86"/>
      <c r="BM38" s="86"/>
      <c r="BN38" s="86"/>
      <c r="BO38" s="86"/>
      <c r="BP38" s="86"/>
    </row>
    <row r="39" spans="1:69" s="3" customFormat="1" ht="13.5" customHeight="1" x14ac:dyDescent="0.15">
      <c r="A39" s="17"/>
      <c r="B39" s="18"/>
      <c r="C39" s="19"/>
      <c r="D39" s="25"/>
      <c r="E39" s="19"/>
      <c r="F39" s="45"/>
      <c r="G39" s="19"/>
      <c r="H39" s="45"/>
      <c r="I39" s="19"/>
      <c r="J39" s="17"/>
      <c r="K39" s="18"/>
      <c r="L39" s="47"/>
      <c r="M39" s="47"/>
      <c r="N39" s="47"/>
      <c r="O39" s="51"/>
      <c r="P39" s="47"/>
      <c r="Q39" s="36" t="s">
        <v>13</v>
      </c>
      <c r="R39" s="94"/>
      <c r="S39" s="347"/>
      <c r="T39" s="348"/>
      <c r="U39" s="348"/>
      <c r="V39" s="349"/>
      <c r="W39" s="93" t="s">
        <v>13</v>
      </c>
      <c r="X39" s="94"/>
      <c r="Y39" s="347"/>
      <c r="Z39" s="348"/>
      <c r="AA39" s="348"/>
      <c r="AB39" s="349"/>
      <c r="AC39" s="4"/>
      <c r="AD39" s="4"/>
      <c r="AE39" s="4"/>
      <c r="AF39" s="4"/>
      <c r="AG39" s="20"/>
      <c r="AH39" s="424" t="str">
        <f t="shared" ref="AH39" si="7">IF(OR(J41="",AK39="兼務中",AL39="休職中"),"",HLOOKUP(1,BF39:BQ40,2,FALSE))</f>
        <v/>
      </c>
      <c r="AI39" s="352"/>
      <c r="AJ39" s="353"/>
      <c r="AK39" s="427"/>
      <c r="AL39" s="439"/>
      <c r="AN39" s="84" t="s">
        <v>101</v>
      </c>
      <c r="AO39" s="84" t="s">
        <v>210</v>
      </c>
      <c r="AP39" s="84" t="s">
        <v>209</v>
      </c>
      <c r="AQ39" s="84" t="s">
        <v>100</v>
      </c>
      <c r="AR39" s="84" t="s">
        <v>102</v>
      </c>
      <c r="AS39" s="84" t="s">
        <v>103</v>
      </c>
      <c r="AT39" s="84" t="s">
        <v>104</v>
      </c>
      <c r="AU39" s="89"/>
      <c r="AV39" s="59" t="s">
        <v>48</v>
      </c>
      <c r="AW39" s="59" t="s">
        <v>50</v>
      </c>
      <c r="AX39" s="59" t="s">
        <v>68</v>
      </c>
      <c r="AY39" s="56" t="s">
        <v>52</v>
      </c>
      <c r="AZ39" s="59" t="s">
        <v>53</v>
      </c>
      <c r="BA39" s="47"/>
      <c r="BB39" s="58" t="s">
        <v>54</v>
      </c>
      <c r="BC39" s="57" t="s">
        <v>55</v>
      </c>
      <c r="BD39" s="56" t="s">
        <v>53</v>
      </c>
      <c r="BF39" s="65">
        <f>IF(AND(AD40&lt;&gt;"",AD40&gt;=25),1,0)</f>
        <v>0</v>
      </c>
      <c r="BG39" s="64">
        <f>IF(AND(AD40&gt;=22,AD40&lt;25),1,0)</f>
        <v>0</v>
      </c>
      <c r="BH39" s="64">
        <f>IF(AND(AD40&gt;=19,AD40&lt;22),1,0)</f>
        <v>0</v>
      </c>
      <c r="BI39" s="64">
        <f>IF(AND(AD40&gt;=16,AD40&lt;19),1,0)</f>
        <v>0</v>
      </c>
      <c r="BJ39" s="64">
        <f>IF(AND(AD40&gt;=13,AD40&lt;16),1,0)</f>
        <v>0</v>
      </c>
      <c r="BK39" s="64">
        <f>IF(AND(AD40&gt;=10,AD40&lt;13),1,0)</f>
        <v>0</v>
      </c>
      <c r="BL39" s="64">
        <f>IF(AND(AD40&gt;=7,AD40&lt;10),1,0)</f>
        <v>0</v>
      </c>
      <c r="BM39" s="64">
        <f>IF(AND(AD40&gt;=4,AD40&lt;7),1,0)</f>
        <v>0</v>
      </c>
      <c r="BN39" s="64">
        <f>IF(AND(AD40&gt;=2,AD40&lt;4),1,0)</f>
        <v>0</v>
      </c>
      <c r="BO39" s="64">
        <f>IF(AND(AD40&gt;=1,AD40&lt;2),1,0)</f>
        <v>0</v>
      </c>
      <c r="BP39" s="64">
        <f>IF(AND(AD40&gt;=0,AD40&lt;1),1,0)</f>
        <v>0</v>
      </c>
      <c r="BQ39" s="58">
        <f>IF(AD40&lt;0,1,0)</f>
        <v>0</v>
      </c>
    </row>
    <row r="40" spans="1:69" s="6" customFormat="1" ht="13.5" customHeight="1" x14ac:dyDescent="0.15">
      <c r="A40" s="13"/>
      <c r="B40" s="14"/>
      <c r="C40" s="12"/>
      <c r="D40" s="14"/>
      <c r="E40" s="12"/>
      <c r="F40" s="46"/>
      <c r="G40" s="44"/>
      <c r="H40" s="46"/>
      <c r="I40" s="44"/>
      <c r="J40" s="13"/>
      <c r="K40" s="70"/>
      <c r="L40" s="43" t="s">
        <v>93</v>
      </c>
      <c r="M40" s="26">
        <f>AS40</f>
        <v>0</v>
      </c>
      <c r="N40" s="52" t="s">
        <v>44</v>
      </c>
      <c r="O40" s="26">
        <f>AT40</f>
        <v>0</v>
      </c>
      <c r="P40" s="52" t="s">
        <v>46</v>
      </c>
      <c r="Q40" s="50"/>
      <c r="R40" s="83" t="s">
        <v>96</v>
      </c>
      <c r="S40" s="189"/>
      <c r="T40" s="48" t="s">
        <v>44</v>
      </c>
      <c r="U40" s="189"/>
      <c r="V40" s="38" t="s">
        <v>45</v>
      </c>
      <c r="W40" s="50"/>
      <c r="X40" s="83" t="s">
        <v>96</v>
      </c>
      <c r="Y40" s="189"/>
      <c r="Z40" s="48" t="s">
        <v>44</v>
      </c>
      <c r="AA40" s="189"/>
      <c r="AB40" s="38" t="s">
        <v>45</v>
      </c>
      <c r="AC40" s="195" t="s">
        <v>43</v>
      </c>
      <c r="AD40" s="48" t="str">
        <f>IF(J41="","",M40+S40+AY40+BC40)</f>
        <v/>
      </c>
      <c r="AE40" s="48" t="s">
        <v>44</v>
      </c>
      <c r="AF40" s="48" t="str">
        <f>IF(J41="","",BD40)</f>
        <v/>
      </c>
      <c r="AG40" s="38" t="s">
        <v>47</v>
      </c>
      <c r="AH40" s="425"/>
      <c r="AI40" s="354"/>
      <c r="AJ40" s="355"/>
      <c r="AK40" s="428"/>
      <c r="AL40" s="440"/>
      <c r="AN40" s="62">
        <f>IF(J41="",0,(DATEDIF(J41,$Q$2,"m")))</f>
        <v>0</v>
      </c>
      <c r="AO40" s="62" t="str">
        <f>IF(J41="","",DATEDIF(DATE(YEAR($Q$2),MONTH($Q$2)-1,DAY(J41)),$Q$2,"d"))</f>
        <v/>
      </c>
      <c r="AP40" s="62">
        <f>IF(DAY(J41)=1,0,(IF(AO40&gt;=15,1,0)))</f>
        <v>1</v>
      </c>
      <c r="AQ40" s="62">
        <f>IF(J41="",0,M41*12+O41)</f>
        <v>0</v>
      </c>
      <c r="AR40" s="62">
        <f>IF(J41="",0,AN40+AP40-AQ40)</f>
        <v>0</v>
      </c>
      <c r="AS40" s="62">
        <f>IF(J41="",0,INT(AR40/12))</f>
        <v>0</v>
      </c>
      <c r="AT40" s="62">
        <f>IF(J41="",0,AR40-AS40*12)</f>
        <v>0</v>
      </c>
      <c r="AU40" s="53"/>
      <c r="AV40" s="58">
        <f>Y40*12+AA40</f>
        <v>0</v>
      </c>
      <c r="AW40" s="60">
        <f>AV40/3</f>
        <v>0</v>
      </c>
      <c r="AX40" s="61">
        <f>ROUNDDOWN(AW40,0)</f>
        <v>0</v>
      </c>
      <c r="AY40" s="58">
        <f>INT(AX40/12)</f>
        <v>0</v>
      </c>
      <c r="AZ40" s="58">
        <f>AX40-AY40*12</f>
        <v>0</v>
      </c>
      <c r="BA40" s="53"/>
      <c r="BB40" s="62">
        <f>O40+U40+AZ40</f>
        <v>0</v>
      </c>
      <c r="BC40" s="62">
        <f>INT(BB40/12)</f>
        <v>0</v>
      </c>
      <c r="BD40" s="62">
        <f>BB40-BC40*12</f>
        <v>0</v>
      </c>
      <c r="BF40" s="64" t="s">
        <v>57</v>
      </c>
      <c r="BG40" s="64" t="s">
        <v>58</v>
      </c>
      <c r="BH40" s="64" t="s">
        <v>59</v>
      </c>
      <c r="BI40" s="64" t="s">
        <v>60</v>
      </c>
      <c r="BJ40" s="64" t="s">
        <v>61</v>
      </c>
      <c r="BK40" s="64" t="s">
        <v>62</v>
      </c>
      <c r="BL40" s="64" t="s">
        <v>63</v>
      </c>
      <c r="BM40" s="64" t="s">
        <v>64</v>
      </c>
      <c r="BN40" s="64" t="s">
        <v>65</v>
      </c>
      <c r="BO40" s="64" t="s">
        <v>66</v>
      </c>
      <c r="BP40" s="64" t="s">
        <v>67</v>
      </c>
      <c r="BQ40" s="62" t="s">
        <v>105</v>
      </c>
    </row>
    <row r="41" spans="1:69" s="6" customFormat="1" ht="10.5" customHeight="1" x14ac:dyDescent="0.15">
      <c r="A41" s="399"/>
      <c r="B41" s="401"/>
      <c r="C41" s="402"/>
      <c r="D41" s="405"/>
      <c r="E41" s="406"/>
      <c r="F41" s="409"/>
      <c r="G41" s="411" t="s">
        <v>41</v>
      </c>
      <c r="H41" s="409"/>
      <c r="I41" s="411" t="s">
        <v>41</v>
      </c>
      <c r="J41" s="413"/>
      <c r="K41" s="360" t="s">
        <v>92</v>
      </c>
      <c r="L41" s="366" t="s">
        <v>95</v>
      </c>
      <c r="M41" s="386"/>
      <c r="N41" s="388" t="s">
        <v>44</v>
      </c>
      <c r="O41" s="386"/>
      <c r="P41" s="358" t="s">
        <v>94</v>
      </c>
      <c r="Q41" s="360" t="s">
        <v>92</v>
      </c>
      <c r="R41" s="366" t="s">
        <v>95</v>
      </c>
      <c r="S41" s="386"/>
      <c r="T41" s="388" t="s">
        <v>44</v>
      </c>
      <c r="U41" s="386"/>
      <c r="V41" s="358" t="s">
        <v>94</v>
      </c>
      <c r="W41" s="360" t="s">
        <v>92</v>
      </c>
      <c r="X41" s="366" t="s">
        <v>95</v>
      </c>
      <c r="Y41" s="386"/>
      <c r="Z41" s="388" t="s">
        <v>44</v>
      </c>
      <c r="AA41" s="386"/>
      <c r="AB41" s="358" t="s">
        <v>94</v>
      </c>
      <c r="AC41" s="380"/>
      <c r="AD41" s="381"/>
      <c r="AE41" s="381"/>
      <c r="AF41" s="381"/>
      <c r="AG41" s="382"/>
      <c r="AH41" s="425"/>
      <c r="AI41" s="354"/>
      <c r="AJ41" s="355"/>
      <c r="AK41" s="428"/>
      <c r="AL41" s="440"/>
      <c r="AN41" s="82"/>
      <c r="AO41" s="82"/>
      <c r="AP41" s="82"/>
      <c r="AQ41" s="82"/>
      <c r="AR41" s="82"/>
      <c r="AS41" s="82"/>
      <c r="AT41" s="82"/>
      <c r="AU41" s="53"/>
      <c r="AV41" s="63"/>
      <c r="AW41" s="87"/>
      <c r="AX41" s="88"/>
      <c r="AY41" s="63"/>
      <c r="AZ41" s="63"/>
      <c r="BA41" s="53"/>
      <c r="BB41" s="82"/>
      <c r="BC41" s="82"/>
      <c r="BD41" s="82"/>
      <c r="BF41" s="86"/>
      <c r="BG41" s="86"/>
      <c r="BH41" s="86"/>
      <c r="BI41" s="86"/>
      <c r="BJ41" s="86"/>
      <c r="BK41" s="86"/>
      <c r="BL41" s="86"/>
      <c r="BM41" s="86"/>
      <c r="BN41" s="86"/>
      <c r="BO41" s="86"/>
      <c r="BP41" s="86"/>
      <c r="BQ41" s="86"/>
    </row>
    <row r="42" spans="1:69" s="6" customFormat="1" ht="10.5" customHeight="1" x14ac:dyDescent="0.15">
      <c r="A42" s="400"/>
      <c r="B42" s="403"/>
      <c r="C42" s="404"/>
      <c r="D42" s="407"/>
      <c r="E42" s="408"/>
      <c r="F42" s="410"/>
      <c r="G42" s="412"/>
      <c r="H42" s="410"/>
      <c r="I42" s="412"/>
      <c r="J42" s="414"/>
      <c r="K42" s="361"/>
      <c r="L42" s="367"/>
      <c r="M42" s="387"/>
      <c r="N42" s="389"/>
      <c r="O42" s="387"/>
      <c r="P42" s="359"/>
      <c r="Q42" s="361"/>
      <c r="R42" s="367"/>
      <c r="S42" s="387"/>
      <c r="T42" s="389"/>
      <c r="U42" s="387"/>
      <c r="V42" s="359"/>
      <c r="W42" s="361"/>
      <c r="X42" s="367"/>
      <c r="Y42" s="387"/>
      <c r="Z42" s="389"/>
      <c r="AA42" s="387"/>
      <c r="AB42" s="359"/>
      <c r="AC42" s="383"/>
      <c r="AD42" s="384"/>
      <c r="AE42" s="384"/>
      <c r="AF42" s="384"/>
      <c r="AG42" s="385"/>
      <c r="AH42" s="426"/>
      <c r="AI42" s="356"/>
      <c r="AJ42" s="357"/>
      <c r="AK42" s="429"/>
      <c r="AL42" s="441"/>
      <c r="AN42" s="82"/>
      <c r="AO42" s="82"/>
      <c r="AP42" s="82"/>
      <c r="AQ42" s="82"/>
      <c r="AR42" s="82"/>
      <c r="AS42" s="82"/>
      <c r="AT42" s="82"/>
      <c r="AU42" s="53"/>
      <c r="AV42" s="82"/>
      <c r="AW42" s="82"/>
      <c r="AX42" s="82"/>
      <c r="AY42" s="82"/>
      <c r="AZ42" s="82"/>
      <c r="BA42" s="53"/>
      <c r="BB42" s="82"/>
      <c r="BC42" s="82"/>
      <c r="BD42" s="82"/>
      <c r="BF42" s="86"/>
      <c r="BG42" s="86"/>
      <c r="BH42" s="86"/>
      <c r="BI42" s="86"/>
      <c r="BJ42" s="86"/>
      <c r="BK42" s="86"/>
      <c r="BL42" s="86"/>
      <c r="BM42" s="86"/>
      <c r="BN42" s="86"/>
      <c r="BO42" s="86"/>
      <c r="BP42" s="86"/>
    </row>
    <row r="43" spans="1:69" s="3" customFormat="1" ht="13.5" customHeight="1" x14ac:dyDescent="0.15">
      <c r="A43" s="17"/>
      <c r="B43" s="18"/>
      <c r="C43" s="19"/>
      <c r="D43" s="25"/>
      <c r="E43" s="19"/>
      <c r="F43" s="45"/>
      <c r="G43" s="19"/>
      <c r="H43" s="45"/>
      <c r="I43" s="19"/>
      <c r="J43" s="17"/>
      <c r="K43" s="18"/>
      <c r="L43" s="47"/>
      <c r="M43" s="47"/>
      <c r="N43" s="47"/>
      <c r="O43" s="51"/>
      <c r="P43" s="47"/>
      <c r="Q43" s="93" t="s">
        <v>13</v>
      </c>
      <c r="R43" s="94"/>
      <c r="S43" s="347"/>
      <c r="T43" s="348"/>
      <c r="U43" s="348"/>
      <c r="V43" s="349"/>
      <c r="W43" s="93" t="s">
        <v>13</v>
      </c>
      <c r="X43" s="94"/>
      <c r="Y43" s="347"/>
      <c r="Z43" s="348"/>
      <c r="AA43" s="348"/>
      <c r="AB43" s="349"/>
      <c r="AC43" s="4"/>
      <c r="AD43" s="4"/>
      <c r="AE43" s="4"/>
      <c r="AF43" s="4"/>
      <c r="AG43" s="20"/>
      <c r="AH43" s="424" t="str">
        <f t="shared" ref="AH43" si="8">IF(OR(J45="",AK43="兼務中",AL43="休職中"),"",HLOOKUP(1,BF43:BQ44,2,FALSE))</f>
        <v/>
      </c>
      <c r="AI43" s="352"/>
      <c r="AJ43" s="353"/>
      <c r="AK43" s="427"/>
      <c r="AL43" s="439"/>
      <c r="AN43" s="84" t="s">
        <v>101</v>
      </c>
      <c r="AO43" s="84" t="s">
        <v>210</v>
      </c>
      <c r="AP43" s="84" t="s">
        <v>209</v>
      </c>
      <c r="AQ43" s="84" t="s">
        <v>100</v>
      </c>
      <c r="AR43" s="84" t="s">
        <v>102</v>
      </c>
      <c r="AS43" s="84" t="s">
        <v>103</v>
      </c>
      <c r="AT43" s="84" t="s">
        <v>104</v>
      </c>
      <c r="AU43" s="89"/>
      <c r="AV43" s="59" t="s">
        <v>48</v>
      </c>
      <c r="AW43" s="59" t="s">
        <v>50</v>
      </c>
      <c r="AX43" s="59" t="s">
        <v>68</v>
      </c>
      <c r="AY43" s="56" t="s">
        <v>52</v>
      </c>
      <c r="AZ43" s="59" t="s">
        <v>53</v>
      </c>
      <c r="BA43" s="47"/>
      <c r="BB43" s="58" t="s">
        <v>54</v>
      </c>
      <c r="BC43" s="57" t="s">
        <v>55</v>
      </c>
      <c r="BD43" s="56" t="s">
        <v>53</v>
      </c>
      <c r="BF43" s="65">
        <f>IF(AND(AD44&lt;&gt;"",AD44&gt;=25),1,0)</f>
        <v>0</v>
      </c>
      <c r="BG43" s="64">
        <f>IF(AND(AD44&gt;=22,AD44&lt;25),1,0)</f>
        <v>0</v>
      </c>
      <c r="BH43" s="64">
        <f>IF(AND(AD44&gt;=19,AD44&lt;22),1,0)</f>
        <v>0</v>
      </c>
      <c r="BI43" s="64">
        <f>IF(AND(AD44&gt;=16,AD44&lt;19),1,0)</f>
        <v>0</v>
      </c>
      <c r="BJ43" s="64">
        <f>IF(AND(AD44&gt;=13,AD44&lt;16),1,0)</f>
        <v>0</v>
      </c>
      <c r="BK43" s="64">
        <f>IF(AND(AD44&gt;=10,AD44&lt;13),1,0)</f>
        <v>0</v>
      </c>
      <c r="BL43" s="64">
        <f>IF(AND(AD44&gt;=7,AD44&lt;10),1,0)</f>
        <v>0</v>
      </c>
      <c r="BM43" s="64">
        <f>IF(AND(AD44&gt;=4,AD44&lt;7),1,0)</f>
        <v>0</v>
      </c>
      <c r="BN43" s="64">
        <f>IF(AND(AD44&gt;=2,AD44&lt;4),1,0)</f>
        <v>0</v>
      </c>
      <c r="BO43" s="64">
        <f>IF(AND(AD44&gt;=1,AD44&lt;2),1,0)</f>
        <v>0</v>
      </c>
      <c r="BP43" s="64">
        <f>IF(AND(AD44&gt;=0,AD44&lt;1),1,0)</f>
        <v>0</v>
      </c>
      <c r="BQ43" s="58">
        <f>IF(AD44&lt;0,1,0)</f>
        <v>0</v>
      </c>
    </row>
    <row r="44" spans="1:69" s="6" customFormat="1" ht="13.5" customHeight="1" x14ac:dyDescent="0.15">
      <c r="A44" s="13"/>
      <c r="B44" s="14"/>
      <c r="C44" s="12"/>
      <c r="D44" s="14"/>
      <c r="E44" s="12"/>
      <c r="F44" s="46"/>
      <c r="G44" s="44"/>
      <c r="H44" s="46"/>
      <c r="I44" s="44"/>
      <c r="J44" s="13"/>
      <c r="K44" s="70"/>
      <c r="L44" s="43" t="s">
        <v>93</v>
      </c>
      <c r="M44" s="26">
        <f>AS44</f>
        <v>0</v>
      </c>
      <c r="N44" s="52" t="s">
        <v>44</v>
      </c>
      <c r="O44" s="26">
        <f>AT44</f>
        <v>0</v>
      </c>
      <c r="P44" s="52" t="s">
        <v>46</v>
      </c>
      <c r="Q44" s="50"/>
      <c r="R44" s="83" t="s">
        <v>96</v>
      </c>
      <c r="S44" s="189"/>
      <c r="T44" s="48" t="s">
        <v>44</v>
      </c>
      <c r="U44" s="189"/>
      <c r="V44" s="38" t="s">
        <v>45</v>
      </c>
      <c r="W44" s="50"/>
      <c r="X44" s="83" t="s">
        <v>96</v>
      </c>
      <c r="Y44" s="189"/>
      <c r="Z44" s="48" t="s">
        <v>44</v>
      </c>
      <c r="AA44" s="189"/>
      <c r="AB44" s="38" t="s">
        <v>45</v>
      </c>
      <c r="AC44" s="195" t="s">
        <v>43</v>
      </c>
      <c r="AD44" s="48" t="str">
        <f>IF(J45="","",M44+S44+AY44+BC44)</f>
        <v/>
      </c>
      <c r="AE44" s="48" t="s">
        <v>44</v>
      </c>
      <c r="AF44" s="48" t="str">
        <f>IF(J45="","",BD44)</f>
        <v/>
      </c>
      <c r="AG44" s="38" t="s">
        <v>47</v>
      </c>
      <c r="AH44" s="425"/>
      <c r="AI44" s="354"/>
      <c r="AJ44" s="355"/>
      <c r="AK44" s="428"/>
      <c r="AL44" s="440"/>
      <c r="AN44" s="62">
        <f>IF(J45="",0,(DATEDIF(J45,$Q$2,"m")))</f>
        <v>0</v>
      </c>
      <c r="AO44" s="62" t="str">
        <f>IF(J45="","",DATEDIF(DATE(YEAR($Q$2),MONTH($Q$2)-1,DAY(J45)),$Q$2,"d"))</f>
        <v/>
      </c>
      <c r="AP44" s="62">
        <f>IF(DAY(J45)=1,0,(IF(AO44&gt;=15,1,0)))</f>
        <v>1</v>
      </c>
      <c r="AQ44" s="62">
        <f>IF(J45="",0,M45*12+O45)</f>
        <v>0</v>
      </c>
      <c r="AR44" s="62">
        <f>IF(J45="",0,AN44+AP44-AQ44)</f>
        <v>0</v>
      </c>
      <c r="AS44" s="62">
        <f>IF(J45="",0,INT(AR44/12))</f>
        <v>0</v>
      </c>
      <c r="AT44" s="62">
        <f>IF(J45="",0,AR44-AS44*12)</f>
        <v>0</v>
      </c>
      <c r="AU44" s="53"/>
      <c r="AV44" s="58">
        <f>Y44*12+AA44</f>
        <v>0</v>
      </c>
      <c r="AW44" s="60">
        <f>AV44/3</f>
        <v>0</v>
      </c>
      <c r="AX44" s="61">
        <f>ROUNDDOWN(AW44,0)</f>
        <v>0</v>
      </c>
      <c r="AY44" s="58">
        <f>INT(AX44/12)</f>
        <v>0</v>
      </c>
      <c r="AZ44" s="58">
        <f>AX44-AY44*12</f>
        <v>0</v>
      </c>
      <c r="BA44" s="53"/>
      <c r="BB44" s="62">
        <f>O44+U44+AZ44</f>
        <v>0</v>
      </c>
      <c r="BC44" s="62">
        <f>INT(BB44/12)</f>
        <v>0</v>
      </c>
      <c r="BD44" s="62">
        <f>BB44-BC44*12</f>
        <v>0</v>
      </c>
      <c r="BF44" s="64" t="s">
        <v>57</v>
      </c>
      <c r="BG44" s="64" t="s">
        <v>58</v>
      </c>
      <c r="BH44" s="64" t="s">
        <v>59</v>
      </c>
      <c r="BI44" s="64" t="s">
        <v>60</v>
      </c>
      <c r="BJ44" s="64" t="s">
        <v>61</v>
      </c>
      <c r="BK44" s="64" t="s">
        <v>62</v>
      </c>
      <c r="BL44" s="64" t="s">
        <v>63</v>
      </c>
      <c r="BM44" s="64" t="s">
        <v>64</v>
      </c>
      <c r="BN44" s="64" t="s">
        <v>65</v>
      </c>
      <c r="BO44" s="64" t="s">
        <v>66</v>
      </c>
      <c r="BP44" s="64" t="s">
        <v>67</v>
      </c>
      <c r="BQ44" s="62" t="s">
        <v>105</v>
      </c>
    </row>
    <row r="45" spans="1:69" s="6" customFormat="1" ht="10.5" customHeight="1" x14ac:dyDescent="0.15">
      <c r="A45" s="399"/>
      <c r="B45" s="401"/>
      <c r="C45" s="402"/>
      <c r="D45" s="405"/>
      <c r="E45" s="406"/>
      <c r="F45" s="409"/>
      <c r="G45" s="411" t="s">
        <v>41</v>
      </c>
      <c r="H45" s="409"/>
      <c r="I45" s="411" t="s">
        <v>41</v>
      </c>
      <c r="J45" s="413"/>
      <c r="K45" s="360" t="s">
        <v>92</v>
      </c>
      <c r="L45" s="366" t="s">
        <v>95</v>
      </c>
      <c r="M45" s="386"/>
      <c r="N45" s="388" t="s">
        <v>44</v>
      </c>
      <c r="O45" s="386"/>
      <c r="P45" s="358" t="s">
        <v>94</v>
      </c>
      <c r="Q45" s="360" t="s">
        <v>92</v>
      </c>
      <c r="R45" s="366" t="s">
        <v>95</v>
      </c>
      <c r="S45" s="386"/>
      <c r="T45" s="388" t="s">
        <v>44</v>
      </c>
      <c r="U45" s="386"/>
      <c r="V45" s="358" t="s">
        <v>94</v>
      </c>
      <c r="W45" s="360" t="s">
        <v>92</v>
      </c>
      <c r="X45" s="366" t="s">
        <v>95</v>
      </c>
      <c r="Y45" s="386"/>
      <c r="Z45" s="388" t="s">
        <v>44</v>
      </c>
      <c r="AA45" s="386"/>
      <c r="AB45" s="358" t="s">
        <v>94</v>
      </c>
      <c r="AC45" s="380"/>
      <c r="AD45" s="381"/>
      <c r="AE45" s="381"/>
      <c r="AF45" s="381"/>
      <c r="AG45" s="382"/>
      <c r="AH45" s="425"/>
      <c r="AI45" s="354"/>
      <c r="AJ45" s="355"/>
      <c r="AK45" s="428"/>
      <c r="AL45" s="440"/>
      <c r="AN45" s="82"/>
      <c r="AO45" s="82"/>
      <c r="AP45" s="82"/>
      <c r="AQ45" s="82"/>
      <c r="AR45" s="82"/>
      <c r="AS45" s="82"/>
      <c r="AT45" s="82"/>
      <c r="AU45" s="53"/>
      <c r="AV45" s="63"/>
      <c r="AW45" s="87"/>
      <c r="AX45" s="88"/>
      <c r="AY45" s="63"/>
      <c r="AZ45" s="63"/>
      <c r="BA45" s="53"/>
      <c r="BB45" s="82"/>
      <c r="BC45" s="82"/>
      <c r="BD45" s="82"/>
      <c r="BF45" s="86"/>
      <c r="BG45" s="86"/>
      <c r="BH45" s="86"/>
      <c r="BI45" s="86"/>
      <c r="BJ45" s="86"/>
      <c r="BK45" s="86"/>
      <c r="BL45" s="86"/>
      <c r="BM45" s="86"/>
      <c r="BN45" s="86"/>
      <c r="BO45" s="86"/>
      <c r="BP45" s="86"/>
      <c r="BQ45" s="86"/>
    </row>
    <row r="46" spans="1:69" s="6" customFormat="1" ht="10.5" customHeight="1" x14ac:dyDescent="0.15">
      <c r="A46" s="400"/>
      <c r="B46" s="403"/>
      <c r="C46" s="404"/>
      <c r="D46" s="407"/>
      <c r="E46" s="408"/>
      <c r="F46" s="410"/>
      <c r="G46" s="412"/>
      <c r="H46" s="410"/>
      <c r="I46" s="412"/>
      <c r="J46" s="414"/>
      <c r="K46" s="361"/>
      <c r="L46" s="367"/>
      <c r="M46" s="387"/>
      <c r="N46" s="389"/>
      <c r="O46" s="387"/>
      <c r="P46" s="359"/>
      <c r="Q46" s="361"/>
      <c r="R46" s="367"/>
      <c r="S46" s="387"/>
      <c r="T46" s="389"/>
      <c r="U46" s="387"/>
      <c r="V46" s="359"/>
      <c r="W46" s="361"/>
      <c r="X46" s="367"/>
      <c r="Y46" s="387"/>
      <c r="Z46" s="389"/>
      <c r="AA46" s="387"/>
      <c r="AB46" s="359"/>
      <c r="AC46" s="383"/>
      <c r="AD46" s="384"/>
      <c r="AE46" s="384"/>
      <c r="AF46" s="384"/>
      <c r="AG46" s="385"/>
      <c r="AH46" s="426"/>
      <c r="AI46" s="356"/>
      <c r="AJ46" s="357"/>
      <c r="AK46" s="429"/>
      <c r="AL46" s="441"/>
      <c r="AN46" s="82"/>
      <c r="AO46" s="82"/>
      <c r="AP46" s="82"/>
      <c r="AQ46" s="82"/>
      <c r="AR46" s="82"/>
      <c r="AS46" s="82"/>
      <c r="AT46" s="82"/>
      <c r="AU46" s="53"/>
      <c r="AV46" s="82"/>
      <c r="AW46" s="82"/>
      <c r="AX46" s="82"/>
      <c r="AY46" s="82"/>
      <c r="AZ46" s="82"/>
      <c r="BA46" s="53"/>
      <c r="BB46" s="82"/>
      <c r="BC46" s="82"/>
      <c r="BD46" s="82"/>
      <c r="BF46" s="86"/>
      <c r="BG46" s="86"/>
      <c r="BH46" s="86"/>
      <c r="BI46" s="86"/>
      <c r="BJ46" s="86"/>
      <c r="BK46" s="86"/>
      <c r="BL46" s="86"/>
      <c r="BM46" s="86"/>
      <c r="BN46" s="86"/>
      <c r="BO46" s="86"/>
      <c r="BP46" s="86"/>
    </row>
    <row r="47" spans="1:69" s="3" customFormat="1" ht="13.5" customHeight="1" x14ac:dyDescent="0.15">
      <c r="A47" s="17"/>
      <c r="B47" s="18"/>
      <c r="C47" s="19"/>
      <c r="D47" s="25"/>
      <c r="E47" s="19"/>
      <c r="F47" s="45"/>
      <c r="G47" s="19"/>
      <c r="H47" s="45"/>
      <c r="I47" s="19"/>
      <c r="J47" s="17"/>
      <c r="K47" s="18"/>
      <c r="L47" s="47"/>
      <c r="M47" s="47"/>
      <c r="N47" s="47"/>
      <c r="O47" s="51"/>
      <c r="P47" s="47"/>
      <c r="Q47" s="93" t="s">
        <v>13</v>
      </c>
      <c r="R47" s="94"/>
      <c r="S47" s="347"/>
      <c r="T47" s="348"/>
      <c r="U47" s="348"/>
      <c r="V47" s="349"/>
      <c r="W47" s="93" t="s">
        <v>13</v>
      </c>
      <c r="X47" s="94"/>
      <c r="Y47" s="347"/>
      <c r="Z47" s="348"/>
      <c r="AA47" s="348"/>
      <c r="AB47" s="349"/>
      <c r="AC47" s="4"/>
      <c r="AD47" s="4"/>
      <c r="AE47" s="4"/>
      <c r="AF47" s="4"/>
      <c r="AG47" s="20"/>
      <c r="AH47" s="424" t="str">
        <f t="shared" ref="AH47" si="9">IF(OR(J49="",AK47="兼務中",AL47="休職中"),"",HLOOKUP(1,BF47:BQ48,2,FALSE))</f>
        <v/>
      </c>
      <c r="AI47" s="352"/>
      <c r="AJ47" s="353"/>
      <c r="AK47" s="427"/>
      <c r="AL47" s="439"/>
      <c r="AN47" s="84" t="s">
        <v>101</v>
      </c>
      <c r="AO47" s="84" t="s">
        <v>210</v>
      </c>
      <c r="AP47" s="84" t="s">
        <v>209</v>
      </c>
      <c r="AQ47" s="84" t="s">
        <v>100</v>
      </c>
      <c r="AR47" s="84" t="s">
        <v>102</v>
      </c>
      <c r="AS47" s="84" t="s">
        <v>103</v>
      </c>
      <c r="AT47" s="84" t="s">
        <v>104</v>
      </c>
      <c r="AU47" s="89"/>
      <c r="AV47" s="59" t="s">
        <v>48</v>
      </c>
      <c r="AW47" s="59" t="s">
        <v>50</v>
      </c>
      <c r="AX47" s="59" t="s">
        <v>68</v>
      </c>
      <c r="AY47" s="56" t="s">
        <v>52</v>
      </c>
      <c r="AZ47" s="59" t="s">
        <v>53</v>
      </c>
      <c r="BA47" s="47"/>
      <c r="BB47" s="58" t="s">
        <v>54</v>
      </c>
      <c r="BC47" s="57" t="s">
        <v>55</v>
      </c>
      <c r="BD47" s="56" t="s">
        <v>53</v>
      </c>
      <c r="BF47" s="65">
        <f>IF(AND(AD48&lt;&gt;"",AD48&gt;=25),1,0)</f>
        <v>0</v>
      </c>
      <c r="BG47" s="64">
        <f>IF(AND(AD48&gt;=22,AD48&lt;25),1,0)</f>
        <v>0</v>
      </c>
      <c r="BH47" s="64">
        <f>IF(AND(AD48&gt;=19,AD48&lt;22),1,0)</f>
        <v>0</v>
      </c>
      <c r="BI47" s="64">
        <f>IF(AND(AD48&gt;=16,AD48&lt;19),1,0)</f>
        <v>0</v>
      </c>
      <c r="BJ47" s="64">
        <f>IF(AND(AD48&gt;=13,AD48&lt;16),1,0)</f>
        <v>0</v>
      </c>
      <c r="BK47" s="64">
        <f>IF(AND(AD48&gt;=10,AD48&lt;13),1,0)</f>
        <v>0</v>
      </c>
      <c r="BL47" s="64">
        <f>IF(AND(AD48&gt;=7,AD48&lt;10),1,0)</f>
        <v>0</v>
      </c>
      <c r="BM47" s="64">
        <f>IF(AND(AD48&gt;=4,AD48&lt;7),1,0)</f>
        <v>0</v>
      </c>
      <c r="BN47" s="64">
        <f>IF(AND(AD48&gt;=2,AD48&lt;4),1,0)</f>
        <v>0</v>
      </c>
      <c r="BO47" s="64">
        <f>IF(AND(AD48&gt;=1,AD48&lt;2),1,0)</f>
        <v>0</v>
      </c>
      <c r="BP47" s="64">
        <f>IF(AND(AD48&gt;=0,AD48&lt;1),1,0)</f>
        <v>0</v>
      </c>
      <c r="BQ47" s="58">
        <f>IF(AD48&lt;0,1,0)</f>
        <v>0</v>
      </c>
    </row>
    <row r="48" spans="1:69" s="6" customFormat="1" ht="13.5" customHeight="1" x14ac:dyDescent="0.15">
      <c r="A48" s="13"/>
      <c r="B48" s="14"/>
      <c r="C48" s="12"/>
      <c r="D48" s="14"/>
      <c r="E48" s="12"/>
      <c r="F48" s="46"/>
      <c r="G48" s="44"/>
      <c r="H48" s="46"/>
      <c r="I48" s="44"/>
      <c r="J48" s="13"/>
      <c r="K48" s="70"/>
      <c r="L48" s="43" t="s">
        <v>93</v>
      </c>
      <c r="M48" s="26">
        <f>AS48</f>
        <v>0</v>
      </c>
      <c r="N48" s="52" t="s">
        <v>44</v>
      </c>
      <c r="O48" s="26">
        <f>AT48</f>
        <v>0</v>
      </c>
      <c r="P48" s="52" t="s">
        <v>46</v>
      </c>
      <c r="Q48" s="50"/>
      <c r="R48" s="83" t="s">
        <v>96</v>
      </c>
      <c r="S48" s="189"/>
      <c r="T48" s="48" t="s">
        <v>44</v>
      </c>
      <c r="U48" s="189"/>
      <c r="V48" s="38" t="s">
        <v>45</v>
      </c>
      <c r="W48" s="50"/>
      <c r="X48" s="83" t="s">
        <v>96</v>
      </c>
      <c r="Y48" s="189"/>
      <c r="Z48" s="48" t="s">
        <v>44</v>
      </c>
      <c r="AA48" s="189"/>
      <c r="AB48" s="38" t="s">
        <v>45</v>
      </c>
      <c r="AC48" s="195" t="s">
        <v>43</v>
      </c>
      <c r="AD48" s="48" t="str">
        <f>IF(J49="","",M48+S48+AY48+BC48)</f>
        <v/>
      </c>
      <c r="AE48" s="48" t="s">
        <v>44</v>
      </c>
      <c r="AF48" s="48" t="str">
        <f>IF(J49="","",BD48)</f>
        <v/>
      </c>
      <c r="AG48" s="38" t="s">
        <v>47</v>
      </c>
      <c r="AH48" s="425"/>
      <c r="AI48" s="354"/>
      <c r="AJ48" s="355"/>
      <c r="AK48" s="428"/>
      <c r="AL48" s="440"/>
      <c r="AN48" s="62">
        <f>IF(J49="",0,(DATEDIF(J49,$Q$2,"m")))</f>
        <v>0</v>
      </c>
      <c r="AO48" s="62" t="str">
        <f>IF(J49="","",DATEDIF(DATE(YEAR($Q$2),MONTH($Q$2)-1,DAY(J49)),$Q$2,"d"))</f>
        <v/>
      </c>
      <c r="AP48" s="62">
        <f>IF(DAY(J49)=1,0,(IF(AO48&gt;=15,1,0)))</f>
        <v>1</v>
      </c>
      <c r="AQ48" s="62">
        <f>IF(J49="",0,M49*12+O49)</f>
        <v>0</v>
      </c>
      <c r="AR48" s="62">
        <f>IF(J49="",0,AN48+AP48-AQ48)</f>
        <v>0</v>
      </c>
      <c r="AS48" s="62">
        <f>IF(J49="",0,INT(AR48/12))</f>
        <v>0</v>
      </c>
      <c r="AT48" s="62">
        <f>IF(J49="",0,AR48-AS48*12)</f>
        <v>0</v>
      </c>
      <c r="AU48" s="53"/>
      <c r="AV48" s="58">
        <f>Y48*12+AA48</f>
        <v>0</v>
      </c>
      <c r="AW48" s="60">
        <f>AV48/3</f>
        <v>0</v>
      </c>
      <c r="AX48" s="61">
        <f>ROUNDDOWN(AW48,0)</f>
        <v>0</v>
      </c>
      <c r="AY48" s="58">
        <f>INT(AX48/12)</f>
        <v>0</v>
      </c>
      <c r="AZ48" s="58">
        <f>AX48-AY48*12</f>
        <v>0</v>
      </c>
      <c r="BA48" s="53"/>
      <c r="BB48" s="62">
        <f>O48+U48+AZ48</f>
        <v>0</v>
      </c>
      <c r="BC48" s="62">
        <f>INT(BB48/12)</f>
        <v>0</v>
      </c>
      <c r="BD48" s="62">
        <f>BB48-BC48*12</f>
        <v>0</v>
      </c>
      <c r="BF48" s="64" t="s">
        <v>57</v>
      </c>
      <c r="BG48" s="64" t="s">
        <v>58</v>
      </c>
      <c r="BH48" s="64" t="s">
        <v>59</v>
      </c>
      <c r="BI48" s="64" t="s">
        <v>60</v>
      </c>
      <c r="BJ48" s="64" t="s">
        <v>61</v>
      </c>
      <c r="BK48" s="64" t="s">
        <v>62</v>
      </c>
      <c r="BL48" s="64" t="s">
        <v>63</v>
      </c>
      <c r="BM48" s="64" t="s">
        <v>64</v>
      </c>
      <c r="BN48" s="64" t="s">
        <v>65</v>
      </c>
      <c r="BO48" s="64" t="s">
        <v>66</v>
      </c>
      <c r="BP48" s="64" t="s">
        <v>67</v>
      </c>
      <c r="BQ48" s="62" t="s">
        <v>105</v>
      </c>
    </row>
    <row r="49" spans="1:69" s="6" customFormat="1" ht="10.5" customHeight="1" x14ac:dyDescent="0.15">
      <c r="A49" s="399"/>
      <c r="B49" s="401"/>
      <c r="C49" s="402"/>
      <c r="D49" s="405"/>
      <c r="E49" s="406"/>
      <c r="F49" s="409"/>
      <c r="G49" s="411" t="s">
        <v>41</v>
      </c>
      <c r="H49" s="409"/>
      <c r="I49" s="411" t="s">
        <v>41</v>
      </c>
      <c r="J49" s="413"/>
      <c r="K49" s="360" t="s">
        <v>92</v>
      </c>
      <c r="L49" s="366" t="s">
        <v>95</v>
      </c>
      <c r="M49" s="386"/>
      <c r="N49" s="388" t="s">
        <v>44</v>
      </c>
      <c r="O49" s="386"/>
      <c r="P49" s="358" t="s">
        <v>94</v>
      </c>
      <c r="Q49" s="360" t="s">
        <v>92</v>
      </c>
      <c r="R49" s="366" t="s">
        <v>95</v>
      </c>
      <c r="S49" s="386"/>
      <c r="T49" s="388" t="s">
        <v>44</v>
      </c>
      <c r="U49" s="386"/>
      <c r="V49" s="358" t="s">
        <v>94</v>
      </c>
      <c r="W49" s="360" t="s">
        <v>92</v>
      </c>
      <c r="X49" s="366" t="s">
        <v>95</v>
      </c>
      <c r="Y49" s="386"/>
      <c r="Z49" s="388" t="s">
        <v>44</v>
      </c>
      <c r="AA49" s="386"/>
      <c r="AB49" s="358" t="s">
        <v>94</v>
      </c>
      <c r="AC49" s="380"/>
      <c r="AD49" s="381"/>
      <c r="AE49" s="381"/>
      <c r="AF49" s="381"/>
      <c r="AG49" s="382"/>
      <c r="AH49" s="425"/>
      <c r="AI49" s="354"/>
      <c r="AJ49" s="355"/>
      <c r="AK49" s="428"/>
      <c r="AL49" s="440"/>
      <c r="AN49" s="82"/>
      <c r="AO49" s="82"/>
      <c r="AP49" s="82"/>
      <c r="AQ49" s="82"/>
      <c r="AR49" s="82"/>
      <c r="AS49" s="82"/>
      <c r="AT49" s="82"/>
      <c r="AU49" s="53"/>
      <c r="AV49" s="63"/>
      <c r="AW49" s="87"/>
      <c r="AX49" s="88"/>
      <c r="AY49" s="63"/>
      <c r="AZ49" s="63"/>
      <c r="BA49" s="53"/>
      <c r="BB49" s="82"/>
      <c r="BC49" s="82"/>
      <c r="BD49" s="82"/>
      <c r="BF49" s="86"/>
      <c r="BG49" s="86"/>
      <c r="BH49" s="86"/>
      <c r="BI49" s="86"/>
      <c r="BJ49" s="86"/>
      <c r="BK49" s="86"/>
      <c r="BL49" s="86"/>
      <c r="BM49" s="86"/>
      <c r="BN49" s="86"/>
      <c r="BO49" s="86"/>
      <c r="BP49" s="86"/>
      <c r="BQ49" s="86"/>
    </row>
    <row r="50" spans="1:69" s="6" customFormat="1" ht="10.5" customHeight="1" x14ac:dyDescent="0.15">
      <c r="A50" s="400"/>
      <c r="B50" s="403"/>
      <c r="C50" s="404"/>
      <c r="D50" s="407"/>
      <c r="E50" s="408"/>
      <c r="F50" s="410"/>
      <c r="G50" s="412"/>
      <c r="H50" s="410"/>
      <c r="I50" s="412"/>
      <c r="J50" s="414"/>
      <c r="K50" s="361"/>
      <c r="L50" s="367"/>
      <c r="M50" s="387"/>
      <c r="N50" s="389"/>
      <c r="O50" s="387"/>
      <c r="P50" s="359"/>
      <c r="Q50" s="361"/>
      <c r="R50" s="367"/>
      <c r="S50" s="387"/>
      <c r="T50" s="389"/>
      <c r="U50" s="387"/>
      <c r="V50" s="359"/>
      <c r="W50" s="361"/>
      <c r="X50" s="367"/>
      <c r="Y50" s="387"/>
      <c r="Z50" s="389"/>
      <c r="AA50" s="387"/>
      <c r="AB50" s="359"/>
      <c r="AC50" s="383"/>
      <c r="AD50" s="384"/>
      <c r="AE50" s="384"/>
      <c r="AF50" s="384"/>
      <c r="AG50" s="385"/>
      <c r="AH50" s="426"/>
      <c r="AI50" s="356"/>
      <c r="AJ50" s="357"/>
      <c r="AK50" s="429"/>
      <c r="AL50" s="441"/>
      <c r="AN50" s="82"/>
      <c r="AO50" s="82"/>
      <c r="AP50" s="82"/>
      <c r="AQ50" s="82"/>
      <c r="AR50" s="82"/>
      <c r="AS50" s="82"/>
      <c r="AT50" s="82"/>
      <c r="AU50" s="53"/>
      <c r="AV50" s="82"/>
      <c r="AW50" s="82"/>
      <c r="AX50" s="82"/>
      <c r="AY50" s="82"/>
      <c r="AZ50" s="82"/>
      <c r="BA50" s="53"/>
      <c r="BB50" s="82"/>
      <c r="BC50" s="82"/>
      <c r="BD50" s="82"/>
      <c r="BF50" s="86"/>
      <c r="BG50" s="86"/>
      <c r="BH50" s="86"/>
      <c r="BI50" s="86"/>
      <c r="BJ50" s="86"/>
      <c r="BK50" s="86"/>
      <c r="BL50" s="86"/>
      <c r="BM50" s="86"/>
      <c r="BN50" s="86"/>
      <c r="BO50" s="86"/>
      <c r="BP50" s="86"/>
    </row>
    <row r="51" spans="1:69" s="3" customFormat="1" ht="13.5" customHeight="1" x14ac:dyDescent="0.15">
      <c r="A51" s="17"/>
      <c r="B51" s="18"/>
      <c r="C51" s="19"/>
      <c r="D51" s="25"/>
      <c r="E51" s="19"/>
      <c r="F51" s="45"/>
      <c r="G51" s="19"/>
      <c r="H51" s="45"/>
      <c r="I51" s="19"/>
      <c r="J51" s="17"/>
      <c r="K51" s="18"/>
      <c r="L51" s="47"/>
      <c r="M51" s="47"/>
      <c r="N51" s="47"/>
      <c r="O51" s="51"/>
      <c r="P51" s="47"/>
      <c r="Q51" s="93" t="s">
        <v>13</v>
      </c>
      <c r="R51" s="94"/>
      <c r="S51" s="347"/>
      <c r="T51" s="348"/>
      <c r="U51" s="348"/>
      <c r="V51" s="349"/>
      <c r="W51" s="93" t="s">
        <v>13</v>
      </c>
      <c r="X51" s="94"/>
      <c r="Y51" s="347"/>
      <c r="Z51" s="348"/>
      <c r="AA51" s="348"/>
      <c r="AB51" s="349"/>
      <c r="AC51" s="4"/>
      <c r="AD51" s="4"/>
      <c r="AE51" s="4"/>
      <c r="AF51" s="4"/>
      <c r="AG51" s="20"/>
      <c r="AH51" s="424" t="str">
        <f t="shared" ref="AH51" si="10">IF(OR(J53="",AK51="兼務中",AL51="休職中"),"",HLOOKUP(1,BF51:BQ52,2,FALSE))</f>
        <v/>
      </c>
      <c r="AI51" s="352"/>
      <c r="AJ51" s="353"/>
      <c r="AK51" s="427"/>
      <c r="AL51" s="439"/>
      <c r="AN51" s="84" t="s">
        <v>101</v>
      </c>
      <c r="AO51" s="84" t="s">
        <v>210</v>
      </c>
      <c r="AP51" s="84" t="s">
        <v>209</v>
      </c>
      <c r="AQ51" s="84" t="s">
        <v>100</v>
      </c>
      <c r="AR51" s="84" t="s">
        <v>102</v>
      </c>
      <c r="AS51" s="84" t="s">
        <v>103</v>
      </c>
      <c r="AT51" s="84" t="s">
        <v>104</v>
      </c>
      <c r="AU51" s="89"/>
      <c r="AV51" s="59" t="s">
        <v>48</v>
      </c>
      <c r="AW51" s="59" t="s">
        <v>50</v>
      </c>
      <c r="AX51" s="59" t="s">
        <v>68</v>
      </c>
      <c r="AY51" s="56" t="s">
        <v>52</v>
      </c>
      <c r="AZ51" s="59" t="s">
        <v>53</v>
      </c>
      <c r="BA51" s="47"/>
      <c r="BB51" s="58" t="s">
        <v>54</v>
      </c>
      <c r="BC51" s="57" t="s">
        <v>55</v>
      </c>
      <c r="BD51" s="56" t="s">
        <v>53</v>
      </c>
      <c r="BF51" s="65">
        <f>IF(AND(AD52&lt;&gt;"",AD52&gt;=25),1,0)</f>
        <v>0</v>
      </c>
      <c r="BG51" s="64">
        <f>IF(AND(AD52&gt;=22,AD52&lt;25),1,0)</f>
        <v>0</v>
      </c>
      <c r="BH51" s="64">
        <f>IF(AND(AD52&gt;=19,AD52&lt;22),1,0)</f>
        <v>0</v>
      </c>
      <c r="BI51" s="64">
        <f>IF(AND(AD52&gt;=16,AD52&lt;19),1,0)</f>
        <v>0</v>
      </c>
      <c r="BJ51" s="64">
        <f>IF(AND(AD52&gt;=13,AD52&lt;16),1,0)</f>
        <v>0</v>
      </c>
      <c r="BK51" s="64">
        <f>IF(AND(AD52&gt;=10,AD52&lt;13),1,0)</f>
        <v>0</v>
      </c>
      <c r="BL51" s="64">
        <f>IF(AND(AD52&gt;=7,AD52&lt;10),1,0)</f>
        <v>0</v>
      </c>
      <c r="BM51" s="64">
        <f>IF(AND(AD52&gt;=4,AD52&lt;7),1,0)</f>
        <v>0</v>
      </c>
      <c r="BN51" s="64">
        <f>IF(AND(AD52&gt;=2,AD52&lt;4),1,0)</f>
        <v>0</v>
      </c>
      <c r="BO51" s="64">
        <f>IF(AND(AD52&gt;=1,AD52&lt;2),1,0)</f>
        <v>0</v>
      </c>
      <c r="BP51" s="64">
        <f>IF(AND(AD52&gt;=0,AD52&lt;1),1,0)</f>
        <v>0</v>
      </c>
      <c r="BQ51" s="58">
        <f>IF(AD52&lt;0,1,0)</f>
        <v>0</v>
      </c>
    </row>
    <row r="52" spans="1:69" s="6" customFormat="1" ht="13.5" customHeight="1" x14ac:dyDescent="0.15">
      <c r="A52" s="13"/>
      <c r="B52" s="14"/>
      <c r="C52" s="12"/>
      <c r="D52" s="14"/>
      <c r="E52" s="12"/>
      <c r="F52" s="46"/>
      <c r="G52" s="44"/>
      <c r="H52" s="46"/>
      <c r="I52" s="44"/>
      <c r="J52" s="13"/>
      <c r="K52" s="70"/>
      <c r="L52" s="43" t="s">
        <v>93</v>
      </c>
      <c r="M52" s="26">
        <f>AS52</f>
        <v>0</v>
      </c>
      <c r="N52" s="52" t="s">
        <v>44</v>
      </c>
      <c r="O52" s="26">
        <f>AT52</f>
        <v>0</v>
      </c>
      <c r="P52" s="52" t="s">
        <v>46</v>
      </c>
      <c r="Q52" s="50"/>
      <c r="R52" s="83" t="s">
        <v>96</v>
      </c>
      <c r="S52" s="189"/>
      <c r="T52" s="48" t="s">
        <v>44</v>
      </c>
      <c r="U52" s="189"/>
      <c r="V52" s="38" t="s">
        <v>45</v>
      </c>
      <c r="W52" s="50"/>
      <c r="X52" s="83" t="s">
        <v>96</v>
      </c>
      <c r="Y52" s="189"/>
      <c r="Z52" s="48" t="s">
        <v>44</v>
      </c>
      <c r="AA52" s="189"/>
      <c r="AB52" s="38" t="s">
        <v>45</v>
      </c>
      <c r="AC52" s="195" t="s">
        <v>43</v>
      </c>
      <c r="AD52" s="48" t="str">
        <f>IF(J53="","",M52+S52+AY52+BC52)</f>
        <v/>
      </c>
      <c r="AE52" s="48" t="s">
        <v>44</v>
      </c>
      <c r="AF52" s="48" t="str">
        <f>IF(J53="","",BD52)</f>
        <v/>
      </c>
      <c r="AG52" s="38" t="s">
        <v>47</v>
      </c>
      <c r="AH52" s="425"/>
      <c r="AI52" s="354"/>
      <c r="AJ52" s="355"/>
      <c r="AK52" s="428"/>
      <c r="AL52" s="440"/>
      <c r="AN52" s="62">
        <f>IF(J53="",0,(DATEDIF(J53,$Q$2,"m")))</f>
        <v>0</v>
      </c>
      <c r="AO52" s="62" t="str">
        <f>IF(J53="","",DATEDIF(DATE(YEAR($Q$2),MONTH($Q$2)-1,DAY(J53)),$Q$2,"d"))</f>
        <v/>
      </c>
      <c r="AP52" s="62">
        <f>IF(DAY(J53)=1,0,(IF(AO52&gt;=15,1,0)))</f>
        <v>1</v>
      </c>
      <c r="AQ52" s="62">
        <f>IF(J53="",0,M53*12+O53)</f>
        <v>0</v>
      </c>
      <c r="AR52" s="62">
        <f>IF(J53="",0,AN52+AP52-AQ52)</f>
        <v>0</v>
      </c>
      <c r="AS52" s="62">
        <f>IF(J53="",0,INT(AR52/12))</f>
        <v>0</v>
      </c>
      <c r="AT52" s="62">
        <f>IF(J53="",0,AR52-AS52*12)</f>
        <v>0</v>
      </c>
      <c r="AU52" s="53"/>
      <c r="AV52" s="58">
        <f>Y52*12+AA52</f>
        <v>0</v>
      </c>
      <c r="AW52" s="60">
        <f>AV52/3</f>
        <v>0</v>
      </c>
      <c r="AX52" s="61">
        <f>ROUNDDOWN(AW52,0)</f>
        <v>0</v>
      </c>
      <c r="AY52" s="58">
        <f>INT(AX52/12)</f>
        <v>0</v>
      </c>
      <c r="AZ52" s="58">
        <f>AX52-AY52*12</f>
        <v>0</v>
      </c>
      <c r="BA52" s="53"/>
      <c r="BB52" s="62">
        <f>O52+U52+AZ52</f>
        <v>0</v>
      </c>
      <c r="BC52" s="62">
        <f>INT(BB52/12)</f>
        <v>0</v>
      </c>
      <c r="BD52" s="62">
        <f>BB52-BC52*12</f>
        <v>0</v>
      </c>
      <c r="BF52" s="64" t="s">
        <v>57</v>
      </c>
      <c r="BG52" s="64" t="s">
        <v>58</v>
      </c>
      <c r="BH52" s="64" t="s">
        <v>59</v>
      </c>
      <c r="BI52" s="64" t="s">
        <v>60</v>
      </c>
      <c r="BJ52" s="64" t="s">
        <v>61</v>
      </c>
      <c r="BK52" s="64" t="s">
        <v>62</v>
      </c>
      <c r="BL52" s="64" t="s">
        <v>63</v>
      </c>
      <c r="BM52" s="64" t="s">
        <v>64</v>
      </c>
      <c r="BN52" s="64" t="s">
        <v>65</v>
      </c>
      <c r="BO52" s="64" t="s">
        <v>66</v>
      </c>
      <c r="BP52" s="64" t="s">
        <v>67</v>
      </c>
      <c r="BQ52" s="62" t="s">
        <v>105</v>
      </c>
    </row>
    <row r="53" spans="1:69" s="6" customFormat="1" ht="10.5" customHeight="1" x14ac:dyDescent="0.15">
      <c r="A53" s="399"/>
      <c r="B53" s="401"/>
      <c r="C53" s="402"/>
      <c r="D53" s="405"/>
      <c r="E53" s="406"/>
      <c r="F53" s="409"/>
      <c r="G53" s="411" t="s">
        <v>41</v>
      </c>
      <c r="H53" s="409"/>
      <c r="I53" s="411" t="s">
        <v>41</v>
      </c>
      <c r="J53" s="413"/>
      <c r="K53" s="360" t="s">
        <v>92</v>
      </c>
      <c r="L53" s="366" t="s">
        <v>95</v>
      </c>
      <c r="M53" s="386"/>
      <c r="N53" s="388" t="s">
        <v>44</v>
      </c>
      <c r="O53" s="386"/>
      <c r="P53" s="358" t="s">
        <v>94</v>
      </c>
      <c r="Q53" s="360" t="s">
        <v>92</v>
      </c>
      <c r="R53" s="366" t="s">
        <v>95</v>
      </c>
      <c r="S53" s="386"/>
      <c r="T53" s="388" t="s">
        <v>44</v>
      </c>
      <c r="U53" s="386"/>
      <c r="V53" s="358" t="s">
        <v>94</v>
      </c>
      <c r="W53" s="360" t="s">
        <v>92</v>
      </c>
      <c r="X53" s="366" t="s">
        <v>95</v>
      </c>
      <c r="Y53" s="386"/>
      <c r="Z53" s="388" t="s">
        <v>44</v>
      </c>
      <c r="AA53" s="386"/>
      <c r="AB53" s="358" t="s">
        <v>94</v>
      </c>
      <c r="AC53" s="380"/>
      <c r="AD53" s="381"/>
      <c r="AE53" s="381"/>
      <c r="AF53" s="381"/>
      <c r="AG53" s="382"/>
      <c r="AH53" s="425"/>
      <c r="AI53" s="354"/>
      <c r="AJ53" s="355"/>
      <c r="AK53" s="428"/>
      <c r="AL53" s="440"/>
      <c r="AN53" s="82"/>
      <c r="AO53" s="82"/>
      <c r="AP53" s="82"/>
      <c r="AQ53" s="82"/>
      <c r="AR53" s="82"/>
      <c r="AS53" s="82"/>
      <c r="AT53" s="82"/>
      <c r="AU53" s="53"/>
      <c r="AV53" s="63"/>
      <c r="AW53" s="87"/>
      <c r="AX53" s="88"/>
      <c r="AY53" s="63"/>
      <c r="AZ53" s="63"/>
      <c r="BA53" s="53"/>
      <c r="BB53" s="82"/>
      <c r="BC53" s="82"/>
      <c r="BD53" s="82"/>
      <c r="BF53" s="86"/>
      <c r="BG53" s="86"/>
      <c r="BH53" s="86"/>
      <c r="BI53" s="86"/>
      <c r="BJ53" s="86"/>
      <c r="BK53" s="86"/>
      <c r="BL53" s="86"/>
      <c r="BM53" s="86"/>
      <c r="BN53" s="86"/>
      <c r="BO53" s="86"/>
      <c r="BP53" s="86"/>
      <c r="BQ53" s="86"/>
    </row>
    <row r="54" spans="1:69" s="6" customFormat="1" ht="10.5" customHeight="1" x14ac:dyDescent="0.15">
      <c r="A54" s="400"/>
      <c r="B54" s="403"/>
      <c r="C54" s="404"/>
      <c r="D54" s="407"/>
      <c r="E54" s="408"/>
      <c r="F54" s="410"/>
      <c r="G54" s="412"/>
      <c r="H54" s="410"/>
      <c r="I54" s="412"/>
      <c r="J54" s="414"/>
      <c r="K54" s="361"/>
      <c r="L54" s="367"/>
      <c r="M54" s="387"/>
      <c r="N54" s="389"/>
      <c r="O54" s="387"/>
      <c r="P54" s="359"/>
      <c r="Q54" s="361"/>
      <c r="R54" s="367"/>
      <c r="S54" s="387"/>
      <c r="T54" s="389"/>
      <c r="U54" s="387"/>
      <c r="V54" s="359"/>
      <c r="W54" s="361"/>
      <c r="X54" s="367"/>
      <c r="Y54" s="387"/>
      <c r="Z54" s="389"/>
      <c r="AA54" s="387"/>
      <c r="AB54" s="359"/>
      <c r="AC54" s="383"/>
      <c r="AD54" s="384"/>
      <c r="AE54" s="384"/>
      <c r="AF54" s="384"/>
      <c r="AG54" s="385"/>
      <c r="AH54" s="426"/>
      <c r="AI54" s="356"/>
      <c r="AJ54" s="357"/>
      <c r="AK54" s="429"/>
      <c r="AL54" s="441"/>
      <c r="AN54" s="82"/>
      <c r="AO54" s="82"/>
      <c r="AP54" s="82"/>
      <c r="AQ54" s="82"/>
      <c r="AR54" s="82"/>
      <c r="AS54" s="82"/>
      <c r="AT54" s="82"/>
      <c r="AU54" s="53"/>
      <c r="AV54" s="82"/>
      <c r="AW54" s="82"/>
      <c r="AX54" s="82"/>
      <c r="AY54" s="82"/>
      <c r="AZ54" s="82"/>
      <c r="BA54" s="53"/>
      <c r="BB54" s="82"/>
      <c r="BC54" s="82"/>
      <c r="BD54" s="82"/>
      <c r="BF54" s="86"/>
      <c r="BG54" s="86"/>
      <c r="BH54" s="86"/>
      <c r="BI54" s="86"/>
      <c r="BJ54" s="86"/>
      <c r="BK54" s="86"/>
      <c r="BL54" s="86"/>
      <c r="BM54" s="86"/>
      <c r="BN54" s="86"/>
      <c r="BO54" s="86"/>
      <c r="BP54" s="86"/>
    </row>
    <row r="55" spans="1:69" s="3" customFormat="1" ht="13.5" customHeight="1" x14ac:dyDescent="0.15">
      <c r="A55" s="17"/>
      <c r="B55" s="18"/>
      <c r="C55" s="19"/>
      <c r="D55" s="25"/>
      <c r="E55" s="19"/>
      <c r="F55" s="45"/>
      <c r="G55" s="19"/>
      <c r="H55" s="45"/>
      <c r="I55" s="19"/>
      <c r="J55" s="17"/>
      <c r="K55" s="18"/>
      <c r="L55" s="47"/>
      <c r="M55" s="47"/>
      <c r="N55" s="47"/>
      <c r="O55" s="51"/>
      <c r="P55" s="47"/>
      <c r="Q55" s="93" t="s">
        <v>13</v>
      </c>
      <c r="R55" s="94"/>
      <c r="S55" s="347"/>
      <c r="T55" s="348"/>
      <c r="U55" s="348"/>
      <c r="V55" s="349"/>
      <c r="W55" s="93" t="s">
        <v>13</v>
      </c>
      <c r="X55" s="94"/>
      <c r="Y55" s="347"/>
      <c r="Z55" s="348"/>
      <c r="AA55" s="348"/>
      <c r="AB55" s="349"/>
      <c r="AC55" s="4"/>
      <c r="AD55" s="4"/>
      <c r="AE55" s="4"/>
      <c r="AF55" s="4"/>
      <c r="AG55" s="20"/>
      <c r="AH55" s="424" t="str">
        <f t="shared" ref="AH55" si="11">IF(OR(J57="",AK55="兼務中",AL55="休職中"),"",HLOOKUP(1,BF55:BQ56,2,FALSE))</f>
        <v/>
      </c>
      <c r="AI55" s="352"/>
      <c r="AJ55" s="353"/>
      <c r="AK55" s="427"/>
      <c r="AL55" s="439"/>
      <c r="AN55" s="84" t="s">
        <v>101</v>
      </c>
      <c r="AO55" s="84" t="s">
        <v>210</v>
      </c>
      <c r="AP55" s="84" t="s">
        <v>209</v>
      </c>
      <c r="AQ55" s="84" t="s">
        <v>100</v>
      </c>
      <c r="AR55" s="84" t="s">
        <v>102</v>
      </c>
      <c r="AS55" s="84" t="s">
        <v>103</v>
      </c>
      <c r="AT55" s="84" t="s">
        <v>104</v>
      </c>
      <c r="AU55" s="89"/>
      <c r="AV55" s="59" t="s">
        <v>48</v>
      </c>
      <c r="AW55" s="59" t="s">
        <v>50</v>
      </c>
      <c r="AX55" s="59" t="s">
        <v>68</v>
      </c>
      <c r="AY55" s="56" t="s">
        <v>52</v>
      </c>
      <c r="AZ55" s="59" t="s">
        <v>53</v>
      </c>
      <c r="BA55" s="47"/>
      <c r="BB55" s="58" t="s">
        <v>54</v>
      </c>
      <c r="BC55" s="57" t="s">
        <v>55</v>
      </c>
      <c r="BD55" s="56" t="s">
        <v>53</v>
      </c>
      <c r="BF55" s="65">
        <f>IF(AND(AD56&lt;&gt;"",AD56&gt;=25),1,0)</f>
        <v>0</v>
      </c>
      <c r="BG55" s="64">
        <f>IF(AND(AD56&gt;=22,AD56&lt;25),1,0)</f>
        <v>0</v>
      </c>
      <c r="BH55" s="64">
        <f>IF(AND(AD56&gt;=19,AD56&lt;22),1,0)</f>
        <v>0</v>
      </c>
      <c r="BI55" s="64">
        <f>IF(AND(AD56&gt;=16,AD56&lt;19),1,0)</f>
        <v>0</v>
      </c>
      <c r="BJ55" s="64">
        <f>IF(AND(AD56&gt;=13,AD56&lt;16),1,0)</f>
        <v>0</v>
      </c>
      <c r="BK55" s="64">
        <f>IF(AND(AD56&gt;=10,AD56&lt;13),1,0)</f>
        <v>0</v>
      </c>
      <c r="BL55" s="64">
        <f>IF(AND(AD56&gt;=7,AD56&lt;10),1,0)</f>
        <v>0</v>
      </c>
      <c r="BM55" s="64">
        <f>IF(AND(AD56&gt;=4,AD56&lt;7),1,0)</f>
        <v>0</v>
      </c>
      <c r="BN55" s="64">
        <f>IF(AND(AD56&gt;=2,AD56&lt;4),1,0)</f>
        <v>0</v>
      </c>
      <c r="BO55" s="64">
        <f>IF(AND(AD56&gt;=1,AD56&lt;2),1,0)</f>
        <v>0</v>
      </c>
      <c r="BP55" s="64">
        <f>IF(AND(AD56&gt;=0,AD56&lt;1),1,0)</f>
        <v>0</v>
      </c>
      <c r="BQ55" s="58">
        <f>IF(AD56&lt;0,1,0)</f>
        <v>0</v>
      </c>
    </row>
    <row r="56" spans="1:69" s="6" customFormat="1" ht="13.5" customHeight="1" x14ac:dyDescent="0.15">
      <c r="A56" s="13"/>
      <c r="B56" s="14"/>
      <c r="C56" s="12"/>
      <c r="D56" s="14"/>
      <c r="E56" s="12"/>
      <c r="F56" s="46"/>
      <c r="G56" s="44"/>
      <c r="H56" s="46"/>
      <c r="I56" s="44"/>
      <c r="J56" s="13"/>
      <c r="K56" s="70"/>
      <c r="L56" s="43" t="s">
        <v>93</v>
      </c>
      <c r="M56" s="26">
        <f>AS56</f>
        <v>0</v>
      </c>
      <c r="N56" s="52" t="s">
        <v>44</v>
      </c>
      <c r="O56" s="26">
        <f>AT56</f>
        <v>0</v>
      </c>
      <c r="P56" s="52" t="s">
        <v>46</v>
      </c>
      <c r="Q56" s="50"/>
      <c r="R56" s="83" t="s">
        <v>96</v>
      </c>
      <c r="S56" s="189"/>
      <c r="T56" s="48" t="s">
        <v>44</v>
      </c>
      <c r="U56" s="189"/>
      <c r="V56" s="38" t="s">
        <v>45</v>
      </c>
      <c r="W56" s="50"/>
      <c r="X56" s="83" t="s">
        <v>96</v>
      </c>
      <c r="Y56" s="189"/>
      <c r="Z56" s="48" t="s">
        <v>44</v>
      </c>
      <c r="AA56" s="189"/>
      <c r="AB56" s="38" t="s">
        <v>45</v>
      </c>
      <c r="AC56" s="195" t="s">
        <v>43</v>
      </c>
      <c r="AD56" s="48" t="str">
        <f>IF(J57="","",M56+S56+AY56+BC56)</f>
        <v/>
      </c>
      <c r="AE56" s="48" t="s">
        <v>44</v>
      </c>
      <c r="AF56" s="48" t="str">
        <f>IF(J57="","",BD56)</f>
        <v/>
      </c>
      <c r="AG56" s="38" t="s">
        <v>47</v>
      </c>
      <c r="AH56" s="425"/>
      <c r="AI56" s="354"/>
      <c r="AJ56" s="355"/>
      <c r="AK56" s="428"/>
      <c r="AL56" s="440"/>
      <c r="AN56" s="62">
        <f>IF(J57="",0,(DATEDIF(J57,$Q$2,"m")))</f>
        <v>0</v>
      </c>
      <c r="AO56" s="62" t="str">
        <f>IF(J57="","",DATEDIF(DATE(YEAR($Q$2),MONTH($Q$2)-1,DAY(J57)),$Q$2,"d"))</f>
        <v/>
      </c>
      <c r="AP56" s="62">
        <f>IF(DAY(J57)=1,0,(IF(AO56&gt;=15,1,0)))</f>
        <v>1</v>
      </c>
      <c r="AQ56" s="62">
        <f>IF(J57="",0,M57*12+O57)</f>
        <v>0</v>
      </c>
      <c r="AR56" s="62">
        <f>IF(J57="",0,AN56+AP56-AQ56)</f>
        <v>0</v>
      </c>
      <c r="AS56" s="62">
        <f>IF(J57="",0,INT(AR56/12))</f>
        <v>0</v>
      </c>
      <c r="AT56" s="62">
        <f>IF(J57="",0,AR56-AS56*12)</f>
        <v>0</v>
      </c>
      <c r="AU56" s="53"/>
      <c r="AV56" s="58">
        <f>Y56*12+AA56</f>
        <v>0</v>
      </c>
      <c r="AW56" s="60">
        <f>AV56/3</f>
        <v>0</v>
      </c>
      <c r="AX56" s="61">
        <f>ROUNDDOWN(AW56,0)</f>
        <v>0</v>
      </c>
      <c r="AY56" s="58">
        <f>INT(AX56/12)</f>
        <v>0</v>
      </c>
      <c r="AZ56" s="58">
        <f>AX56-AY56*12</f>
        <v>0</v>
      </c>
      <c r="BA56" s="53"/>
      <c r="BB56" s="62">
        <f>O56+U56+AZ56</f>
        <v>0</v>
      </c>
      <c r="BC56" s="62">
        <f>INT(BB56/12)</f>
        <v>0</v>
      </c>
      <c r="BD56" s="62">
        <f>BB56-BC56*12</f>
        <v>0</v>
      </c>
      <c r="BF56" s="64" t="s">
        <v>57</v>
      </c>
      <c r="BG56" s="64" t="s">
        <v>58</v>
      </c>
      <c r="BH56" s="64" t="s">
        <v>59</v>
      </c>
      <c r="BI56" s="64" t="s">
        <v>60</v>
      </c>
      <c r="BJ56" s="64" t="s">
        <v>61</v>
      </c>
      <c r="BK56" s="64" t="s">
        <v>62</v>
      </c>
      <c r="BL56" s="64" t="s">
        <v>63</v>
      </c>
      <c r="BM56" s="64" t="s">
        <v>64</v>
      </c>
      <c r="BN56" s="64" t="s">
        <v>65</v>
      </c>
      <c r="BO56" s="64" t="s">
        <v>66</v>
      </c>
      <c r="BP56" s="64" t="s">
        <v>67</v>
      </c>
      <c r="BQ56" s="62" t="s">
        <v>105</v>
      </c>
    </row>
    <row r="57" spans="1:69" s="6" customFormat="1" ht="10.5" customHeight="1" x14ac:dyDescent="0.15">
      <c r="A57" s="399"/>
      <c r="B57" s="401"/>
      <c r="C57" s="402"/>
      <c r="D57" s="405"/>
      <c r="E57" s="406"/>
      <c r="F57" s="409"/>
      <c r="G57" s="411" t="s">
        <v>41</v>
      </c>
      <c r="H57" s="409"/>
      <c r="I57" s="411" t="s">
        <v>41</v>
      </c>
      <c r="J57" s="413"/>
      <c r="K57" s="360" t="s">
        <v>92</v>
      </c>
      <c r="L57" s="366" t="s">
        <v>95</v>
      </c>
      <c r="M57" s="386"/>
      <c r="N57" s="388" t="s">
        <v>44</v>
      </c>
      <c r="O57" s="386"/>
      <c r="P57" s="358" t="s">
        <v>94</v>
      </c>
      <c r="Q57" s="360" t="s">
        <v>92</v>
      </c>
      <c r="R57" s="366" t="s">
        <v>95</v>
      </c>
      <c r="S57" s="386"/>
      <c r="T57" s="388" t="s">
        <v>44</v>
      </c>
      <c r="U57" s="386"/>
      <c r="V57" s="358" t="s">
        <v>94</v>
      </c>
      <c r="W57" s="360" t="s">
        <v>92</v>
      </c>
      <c r="X57" s="366" t="s">
        <v>95</v>
      </c>
      <c r="Y57" s="386"/>
      <c r="Z57" s="388" t="s">
        <v>44</v>
      </c>
      <c r="AA57" s="386"/>
      <c r="AB57" s="358" t="s">
        <v>94</v>
      </c>
      <c r="AC57" s="380"/>
      <c r="AD57" s="381"/>
      <c r="AE57" s="381"/>
      <c r="AF57" s="381"/>
      <c r="AG57" s="382"/>
      <c r="AH57" s="425"/>
      <c r="AI57" s="354"/>
      <c r="AJ57" s="355"/>
      <c r="AK57" s="428"/>
      <c r="AL57" s="440"/>
      <c r="AN57" s="82"/>
      <c r="AO57" s="82"/>
      <c r="AP57" s="82"/>
      <c r="AQ57" s="82"/>
      <c r="AR57" s="82"/>
      <c r="AS57" s="82"/>
      <c r="AT57" s="82"/>
      <c r="AU57" s="53"/>
      <c r="AV57" s="63"/>
      <c r="AW57" s="87"/>
      <c r="AX57" s="88"/>
      <c r="AY57" s="63"/>
      <c r="AZ57" s="63"/>
      <c r="BA57" s="53"/>
      <c r="BB57" s="82"/>
      <c r="BC57" s="82"/>
      <c r="BD57" s="82"/>
      <c r="BF57" s="86"/>
      <c r="BG57" s="86"/>
      <c r="BH57" s="86"/>
      <c r="BI57" s="86"/>
      <c r="BJ57" s="86"/>
      <c r="BK57" s="86"/>
      <c r="BL57" s="86"/>
      <c r="BM57" s="86"/>
      <c r="BN57" s="86"/>
      <c r="BO57" s="86"/>
      <c r="BP57" s="86"/>
      <c r="BQ57" s="86"/>
    </row>
    <row r="58" spans="1:69" s="6" customFormat="1" ht="10.5" customHeight="1" x14ac:dyDescent="0.15">
      <c r="A58" s="400"/>
      <c r="B58" s="403"/>
      <c r="C58" s="404"/>
      <c r="D58" s="407"/>
      <c r="E58" s="408"/>
      <c r="F58" s="410"/>
      <c r="G58" s="412"/>
      <c r="H58" s="410"/>
      <c r="I58" s="412"/>
      <c r="J58" s="414"/>
      <c r="K58" s="361"/>
      <c r="L58" s="367"/>
      <c r="M58" s="387"/>
      <c r="N58" s="389"/>
      <c r="O58" s="387"/>
      <c r="P58" s="359"/>
      <c r="Q58" s="361"/>
      <c r="R58" s="367"/>
      <c r="S58" s="387"/>
      <c r="T58" s="389"/>
      <c r="U58" s="387"/>
      <c r="V58" s="359"/>
      <c r="W58" s="361"/>
      <c r="X58" s="367"/>
      <c r="Y58" s="387"/>
      <c r="Z58" s="389"/>
      <c r="AA58" s="387"/>
      <c r="AB58" s="359"/>
      <c r="AC58" s="383"/>
      <c r="AD58" s="384"/>
      <c r="AE58" s="384"/>
      <c r="AF58" s="384"/>
      <c r="AG58" s="385"/>
      <c r="AH58" s="426"/>
      <c r="AI58" s="356"/>
      <c r="AJ58" s="357"/>
      <c r="AK58" s="429"/>
      <c r="AL58" s="441"/>
      <c r="AN58" s="82"/>
      <c r="AO58" s="82"/>
      <c r="AP58" s="82"/>
      <c r="AQ58" s="82"/>
      <c r="AR58" s="82"/>
      <c r="AS58" s="82"/>
      <c r="AT58" s="82"/>
      <c r="AU58" s="53"/>
      <c r="AV58" s="82"/>
      <c r="AW58" s="82"/>
      <c r="AX58" s="82"/>
      <c r="AY58" s="82"/>
      <c r="AZ58" s="82"/>
      <c r="BA58" s="53"/>
      <c r="BB58" s="82"/>
      <c r="BC58" s="82"/>
      <c r="BD58" s="82"/>
      <c r="BF58" s="5"/>
      <c r="BG58" s="5"/>
      <c r="BH58" s="5"/>
      <c r="BI58" s="5"/>
      <c r="BJ58" s="5"/>
      <c r="BK58" s="5"/>
      <c r="BL58" s="5"/>
      <c r="BM58" s="5"/>
      <c r="BN58" s="5"/>
      <c r="BO58" s="5"/>
      <c r="BP58" s="5"/>
    </row>
    <row r="59" spans="1:69" s="5" customFormat="1" ht="12.75" x14ac:dyDescent="0.15">
      <c r="A59" s="7"/>
      <c r="B59" s="7"/>
      <c r="C59" s="7"/>
      <c r="D59" s="7"/>
      <c r="E59" s="7"/>
      <c r="F59" s="7"/>
      <c r="G59" s="7"/>
      <c r="H59" s="7"/>
      <c r="I59" s="7"/>
      <c r="J59" s="7"/>
      <c r="K59" s="8"/>
      <c r="L59" s="8"/>
      <c r="M59" s="8"/>
      <c r="N59" s="8"/>
      <c r="O59" s="8"/>
      <c r="P59" s="8"/>
      <c r="Q59" s="8"/>
      <c r="R59" s="8"/>
      <c r="S59" s="8"/>
      <c r="T59" s="8"/>
      <c r="U59" s="8"/>
      <c r="V59" s="8"/>
      <c r="W59" s="8"/>
      <c r="X59" s="8"/>
      <c r="Y59" s="8"/>
      <c r="Z59" s="8"/>
      <c r="AA59" s="8"/>
      <c r="AB59" s="8"/>
      <c r="AC59" s="8"/>
      <c r="AD59" s="8"/>
      <c r="AE59" s="8"/>
      <c r="AF59" s="8"/>
      <c r="AG59" s="16"/>
      <c r="AH59" s="7"/>
      <c r="AI59" s="7"/>
      <c r="AJ59" s="209"/>
      <c r="AK59" s="7"/>
      <c r="AL59" s="7"/>
      <c r="AU59" s="7"/>
      <c r="BA59" s="7"/>
      <c r="BF59" s="23"/>
      <c r="BG59" s="23"/>
      <c r="BH59" s="23"/>
      <c r="BI59" s="23"/>
      <c r="BJ59" s="23"/>
      <c r="BK59" s="23"/>
      <c r="BL59" s="23"/>
      <c r="BM59" s="23"/>
      <c r="BN59" s="23"/>
      <c r="BO59" s="23"/>
      <c r="BP59" s="23"/>
    </row>
    <row r="60" spans="1:69" s="23" customFormat="1" ht="15" customHeight="1" x14ac:dyDescent="0.15">
      <c r="A60" s="9" t="s">
        <v>25</v>
      </c>
      <c r="B60" s="9"/>
      <c r="C60" s="9"/>
      <c r="D60" s="9"/>
      <c r="E60" s="9"/>
      <c r="F60" s="9"/>
      <c r="G60" s="9"/>
      <c r="H60" s="9"/>
      <c r="I60" s="9"/>
      <c r="J60" s="9"/>
      <c r="K60" s="9"/>
      <c r="L60" s="9"/>
      <c r="M60" s="9"/>
      <c r="N60" s="9"/>
      <c r="O60" s="9"/>
      <c r="P60" s="9"/>
      <c r="Q60" s="9"/>
      <c r="R60" s="9"/>
      <c r="S60" s="9"/>
      <c r="T60" s="9"/>
      <c r="U60" s="9"/>
      <c r="V60" s="9"/>
      <c r="W60" s="9"/>
      <c r="X60" s="9"/>
      <c r="Y60" s="9"/>
      <c r="Z60" s="9"/>
      <c r="AA60" s="9"/>
      <c r="AB60" s="9"/>
      <c r="AC60" s="9"/>
      <c r="AD60" s="9"/>
      <c r="AE60" s="9"/>
      <c r="AF60" s="9"/>
      <c r="AG60" s="9"/>
      <c r="AH60" s="9"/>
      <c r="AI60" s="9"/>
      <c r="AJ60" s="9"/>
      <c r="AK60" s="9"/>
      <c r="AL60" s="9"/>
      <c r="AU60" s="9"/>
      <c r="BA60" s="9"/>
    </row>
    <row r="61" spans="1:69" s="23" customFormat="1" ht="15" customHeight="1" x14ac:dyDescent="0.15">
      <c r="A61" s="9" t="s">
        <v>24</v>
      </c>
      <c r="B61" s="9"/>
      <c r="C61" s="9"/>
      <c r="D61" s="9"/>
      <c r="E61" s="9"/>
      <c r="F61" s="9"/>
      <c r="G61" s="9"/>
      <c r="H61" s="9"/>
      <c r="I61" s="9"/>
      <c r="J61" s="9"/>
      <c r="K61" s="9"/>
      <c r="L61" s="9"/>
      <c r="M61" s="9"/>
      <c r="N61" s="9"/>
      <c r="O61" s="9"/>
      <c r="P61" s="9"/>
      <c r="Q61" s="9"/>
      <c r="R61" s="9"/>
      <c r="S61" s="9"/>
      <c r="T61" s="9"/>
      <c r="U61" s="9"/>
      <c r="V61" s="9"/>
      <c r="W61" s="9"/>
      <c r="X61" s="9"/>
      <c r="Y61" s="9"/>
      <c r="Z61" s="9"/>
      <c r="AA61" s="9"/>
      <c r="AB61" s="9"/>
      <c r="AC61" s="9"/>
      <c r="AD61" s="9"/>
      <c r="AE61" s="9"/>
      <c r="AF61" s="9"/>
      <c r="AG61" s="9"/>
      <c r="AH61" s="27"/>
      <c r="AI61" s="9"/>
      <c r="AJ61" s="9"/>
      <c r="AK61" s="9"/>
      <c r="AL61" s="9"/>
      <c r="AU61" s="9"/>
      <c r="AV61" s="66"/>
      <c r="AW61" s="66"/>
      <c r="AX61" s="66"/>
      <c r="AY61" s="66"/>
      <c r="AZ61" s="66"/>
      <c r="BA61" s="9"/>
    </row>
    <row r="62" spans="1:69" s="23" customFormat="1" ht="15" customHeight="1" x14ac:dyDescent="0.15">
      <c r="A62" s="9" t="s">
        <v>211</v>
      </c>
      <c r="B62" s="9"/>
      <c r="C62" s="9"/>
      <c r="D62" s="9"/>
      <c r="E62" s="9"/>
      <c r="F62" s="9"/>
      <c r="G62" s="9"/>
      <c r="H62" s="9"/>
      <c r="I62" s="9"/>
      <c r="J62" s="9"/>
      <c r="K62" s="9"/>
      <c r="L62" s="9"/>
      <c r="M62" s="9"/>
      <c r="N62" s="9"/>
      <c r="O62" s="9"/>
      <c r="P62" s="9"/>
      <c r="Q62" s="9"/>
      <c r="R62" s="9"/>
      <c r="S62" s="9"/>
      <c r="T62" s="9"/>
      <c r="U62" s="9"/>
      <c r="V62" s="9"/>
      <c r="W62" s="9"/>
      <c r="X62" s="9"/>
      <c r="Y62" s="9"/>
      <c r="Z62" s="9"/>
      <c r="AA62" s="9"/>
      <c r="AB62" s="9"/>
      <c r="AC62" s="9"/>
      <c r="AD62" s="9"/>
      <c r="AE62" s="9"/>
      <c r="AF62" s="9"/>
      <c r="AG62" s="9"/>
      <c r="AH62" s="9"/>
      <c r="AI62" s="9"/>
      <c r="AJ62" s="9"/>
      <c r="AK62" s="9"/>
      <c r="AL62" s="9"/>
      <c r="AU62" s="9"/>
      <c r="AV62" s="66"/>
      <c r="AW62" s="66"/>
      <c r="AX62" s="66"/>
      <c r="AY62" s="66"/>
      <c r="AZ62" s="66"/>
      <c r="BA62" s="9"/>
    </row>
    <row r="63" spans="1:69" s="23" customFormat="1" ht="15" customHeight="1" x14ac:dyDescent="0.15">
      <c r="A63" s="9" t="s">
        <v>35</v>
      </c>
      <c r="B63" s="9"/>
      <c r="C63" s="9"/>
      <c r="D63" s="9"/>
      <c r="E63" s="9"/>
      <c r="F63" s="9"/>
      <c r="G63" s="9"/>
      <c r="H63" s="9"/>
      <c r="I63" s="9"/>
      <c r="J63" s="9"/>
      <c r="K63" s="9"/>
      <c r="L63" s="9"/>
      <c r="M63" s="9"/>
      <c r="N63" s="9"/>
      <c r="O63" s="9"/>
      <c r="P63" s="9"/>
      <c r="Q63" s="9"/>
      <c r="R63" s="9"/>
      <c r="S63" s="9"/>
      <c r="T63" s="9"/>
      <c r="U63" s="9"/>
      <c r="V63" s="9"/>
      <c r="W63" s="9"/>
      <c r="X63" s="9"/>
      <c r="Y63" s="9"/>
      <c r="Z63" s="9"/>
      <c r="AA63" s="9"/>
      <c r="AB63" s="9"/>
      <c r="AC63" s="9"/>
      <c r="AD63" s="9"/>
      <c r="AE63" s="9"/>
      <c r="AF63" s="9"/>
      <c r="AG63" s="9"/>
      <c r="AH63" s="9"/>
      <c r="AI63" s="9"/>
      <c r="AJ63" s="9"/>
      <c r="AK63" s="9"/>
      <c r="AL63" s="9"/>
      <c r="AU63" s="9"/>
      <c r="AV63" s="66"/>
      <c r="AW63" s="66"/>
      <c r="AX63" s="66"/>
      <c r="AY63" s="66"/>
      <c r="AZ63" s="66"/>
      <c r="BA63" s="9"/>
    </row>
    <row r="64" spans="1:69" s="23" customFormat="1" ht="15" customHeight="1" x14ac:dyDescent="0.15">
      <c r="A64" s="23" t="s">
        <v>69</v>
      </c>
      <c r="AU64" s="9"/>
      <c r="AV64" s="66"/>
      <c r="AW64" s="66"/>
      <c r="AX64" s="66"/>
      <c r="AY64" s="66"/>
      <c r="AZ64" s="66"/>
      <c r="BA64" s="9"/>
    </row>
    <row r="65" spans="1:68" s="23" customFormat="1" ht="15" customHeight="1" x14ac:dyDescent="0.15">
      <c r="A65" s="23" t="s">
        <v>91</v>
      </c>
      <c r="AU65" s="9"/>
      <c r="BA65" s="9"/>
      <c r="BF65" s="3"/>
      <c r="BG65" s="3"/>
      <c r="BH65" s="3"/>
      <c r="BI65" s="3"/>
      <c r="BJ65" s="3"/>
      <c r="BK65" s="3"/>
      <c r="BL65" s="3"/>
      <c r="BM65" s="3"/>
      <c r="BN65" s="3"/>
      <c r="BO65" s="3"/>
      <c r="BP65" s="3"/>
    </row>
    <row r="66" spans="1:68" s="3" customFormat="1" ht="8.25" customHeight="1" x14ac:dyDescent="0.15">
      <c r="AU66" s="47"/>
      <c r="BA66" s="47"/>
      <c r="BF66" s="6"/>
      <c r="BG66" s="6"/>
      <c r="BH66" s="6"/>
      <c r="BI66" s="6"/>
      <c r="BJ66" s="6"/>
      <c r="BK66" s="6"/>
      <c r="BL66" s="6"/>
      <c r="BM66" s="6"/>
      <c r="BN66" s="6"/>
      <c r="BO66" s="6"/>
      <c r="BP66" s="6"/>
    </row>
    <row r="67" spans="1:68" s="6" customFormat="1" ht="21.75" customHeight="1" x14ac:dyDescent="0.15">
      <c r="A67" s="418" t="s">
        <v>6</v>
      </c>
      <c r="B67" s="420"/>
      <c r="C67" s="415">
        <f>COUNTIF($AH$7:$AH$58,"A")+'別紙2-1'!C67:D67</f>
        <v>0</v>
      </c>
      <c r="D67" s="416"/>
      <c r="E67" s="22" t="s">
        <v>8</v>
      </c>
      <c r="F67" s="415">
        <f>COUNTIF($AH$7:$AH$58,"C")+'別紙2-1'!F67:G67</f>
        <v>0</v>
      </c>
      <c r="G67" s="416"/>
      <c r="H67" s="22" t="s">
        <v>10</v>
      </c>
      <c r="I67" s="22"/>
      <c r="J67" s="22"/>
      <c r="K67" s="415">
        <f>COUNTIF($AH$7:$AH$58,"E")+'別紙2-1'!K67:N67</f>
        <v>0</v>
      </c>
      <c r="L67" s="417"/>
      <c r="M67" s="417"/>
      <c r="N67" s="416"/>
      <c r="O67" s="91" t="s">
        <v>14</v>
      </c>
      <c r="P67" s="22"/>
      <c r="Q67" s="22"/>
      <c r="R67" s="22"/>
      <c r="S67" s="71"/>
      <c r="T67" s="415">
        <f>COUNTIF($AH$7:$AH$58,"G")+'別紙2-1'!T67:V67</f>
        <v>0</v>
      </c>
      <c r="U67" s="417"/>
      <c r="V67" s="416"/>
      <c r="W67" s="21" t="s">
        <v>106</v>
      </c>
      <c r="X67" s="22"/>
      <c r="Y67" s="22"/>
      <c r="Z67" s="22"/>
      <c r="AA67" s="71"/>
      <c r="AB67" s="415">
        <f>COUNTIF($AH$7:$AH$58,"I")+'別紙2-1'!AB67:AC67</f>
        <v>0</v>
      </c>
      <c r="AC67" s="416"/>
      <c r="AD67" s="418" t="s">
        <v>22</v>
      </c>
      <c r="AE67" s="419"/>
      <c r="AF67" s="419"/>
      <c r="AG67" s="420"/>
      <c r="AH67" s="415">
        <f>COUNTIF($AH$7:$AH$58,"K")+'別紙2-1'!AH67:AI67</f>
        <v>0</v>
      </c>
      <c r="AI67" s="416"/>
      <c r="AJ67" s="14"/>
      <c r="AK67" s="53"/>
      <c r="AL67" s="53"/>
      <c r="AU67" s="53"/>
      <c r="BA67" s="53"/>
    </row>
    <row r="68" spans="1:68" s="6" customFormat="1" ht="21.75" customHeight="1" x14ac:dyDescent="0.15">
      <c r="A68" s="21" t="s">
        <v>7</v>
      </c>
      <c r="B68" s="22"/>
      <c r="C68" s="415">
        <f>COUNTIF($AH$7:$AH$58,"B")+'別紙2-1'!C68:D68</f>
        <v>0</v>
      </c>
      <c r="D68" s="416"/>
      <c r="E68" s="22" t="s">
        <v>9</v>
      </c>
      <c r="F68" s="415">
        <f>COUNTIF($AH$7:$AH$58,"D")+'別紙2-1'!F68:G68</f>
        <v>0</v>
      </c>
      <c r="G68" s="416"/>
      <c r="H68" s="22" t="s">
        <v>11</v>
      </c>
      <c r="I68" s="22"/>
      <c r="J68" s="22"/>
      <c r="K68" s="415">
        <f>COUNTIF($AH$7:$AH$58,"F")+'別紙2-1'!K68:N68</f>
        <v>0</v>
      </c>
      <c r="L68" s="417"/>
      <c r="M68" s="417"/>
      <c r="N68" s="416"/>
      <c r="O68" s="91" t="s">
        <v>20</v>
      </c>
      <c r="P68" s="22"/>
      <c r="Q68" s="22"/>
      <c r="R68" s="22"/>
      <c r="S68" s="71"/>
      <c r="T68" s="417">
        <f>COUNTIF($AH$7:$AH$58,"H")+'別紙2-1'!T68:V68</f>
        <v>0</v>
      </c>
      <c r="U68" s="417"/>
      <c r="V68" s="416"/>
      <c r="W68" s="22" t="s">
        <v>107</v>
      </c>
      <c r="X68" s="22"/>
      <c r="Y68" s="22"/>
      <c r="Z68" s="22"/>
      <c r="AA68" s="71"/>
      <c r="AB68" s="415">
        <f>COUNTIF($AH$7:$AH$58,"J")+'別紙2-1'!AB68:AC68</f>
        <v>0</v>
      </c>
      <c r="AC68" s="416"/>
      <c r="AD68" s="421" t="s">
        <v>72</v>
      </c>
      <c r="AE68" s="422"/>
      <c r="AF68" s="422"/>
      <c r="AG68" s="423"/>
      <c r="AH68" s="415">
        <f>SUM(C67,C68,F67,F68,K67,K68,T67,T68,AB67,AB68,AH67)</f>
        <v>0</v>
      </c>
      <c r="AI68" s="416"/>
      <c r="AU68" s="53"/>
      <c r="BA68" s="53"/>
      <c r="BF68" s="35"/>
      <c r="BG68" s="35"/>
      <c r="BH68" s="35"/>
      <c r="BI68" s="35"/>
      <c r="BJ68" s="35"/>
      <c r="BK68" s="35"/>
      <c r="BL68" s="35"/>
      <c r="BM68" s="35"/>
      <c r="BN68" s="35"/>
      <c r="BO68" s="35"/>
      <c r="BP68" s="35"/>
    </row>
  </sheetData>
  <mergeCells count="470">
    <mergeCell ref="F2:O2"/>
    <mergeCell ref="AK4:AL4"/>
    <mergeCell ref="AK35:AK38"/>
    <mergeCell ref="AK39:AK42"/>
    <mergeCell ref="AK43:AK46"/>
    <mergeCell ref="AK47:AK50"/>
    <mergeCell ref="AK51:AK54"/>
    <mergeCell ref="AK55:AK58"/>
    <mergeCell ref="AL7:AL10"/>
    <mergeCell ref="AL11:AL14"/>
    <mergeCell ref="AL15:AL18"/>
    <mergeCell ref="AL19:AL22"/>
    <mergeCell ref="AL23:AL26"/>
    <mergeCell ref="AL27:AL30"/>
    <mergeCell ref="AL31:AL34"/>
    <mergeCell ref="AL35:AL38"/>
    <mergeCell ref="AL39:AL42"/>
    <mergeCell ref="AL43:AL46"/>
    <mergeCell ref="AL47:AL50"/>
    <mergeCell ref="AL51:AL54"/>
    <mergeCell ref="AL55:AL58"/>
    <mergeCell ref="AK5:AK6"/>
    <mergeCell ref="AL5:AL6"/>
    <mergeCell ref="AK7:AK10"/>
    <mergeCell ref="AK11:AK14"/>
    <mergeCell ref="AK15:AK18"/>
    <mergeCell ref="AK19:AK22"/>
    <mergeCell ref="AK23:AK26"/>
    <mergeCell ref="AK27:AK30"/>
    <mergeCell ref="AK31:AK34"/>
    <mergeCell ref="AH67:AI67"/>
    <mergeCell ref="C68:D68"/>
    <mergeCell ref="F68:G68"/>
    <mergeCell ref="K68:N68"/>
    <mergeCell ref="T68:V68"/>
    <mergeCell ref="AB68:AC68"/>
    <mergeCell ref="AD68:AG68"/>
    <mergeCell ref="AH68:AI68"/>
    <mergeCell ref="AC57:AG58"/>
    <mergeCell ref="P57:P58"/>
    <mergeCell ref="AH55:AH58"/>
    <mergeCell ref="AI55:AJ58"/>
    <mergeCell ref="Q53:Q54"/>
    <mergeCell ref="R53:R54"/>
    <mergeCell ref="AH51:AH54"/>
    <mergeCell ref="AI51:AJ54"/>
    <mergeCell ref="AA53:AA54"/>
    <mergeCell ref="AB53:AB54"/>
    <mergeCell ref="AC53:AG54"/>
    <mergeCell ref="A67:B67"/>
    <mergeCell ref="C67:D67"/>
    <mergeCell ref="F67:G67"/>
    <mergeCell ref="K67:N67"/>
    <mergeCell ref="T67:V67"/>
    <mergeCell ref="AB67:AC67"/>
    <mergeCell ref="AD67:AG67"/>
    <mergeCell ref="W57:W58"/>
    <mergeCell ref="X57:X58"/>
    <mergeCell ref="Y57:Y58"/>
    <mergeCell ref="Z57:Z58"/>
    <mergeCell ref="AA57:AA58"/>
    <mergeCell ref="AB57:AB58"/>
    <mergeCell ref="Q57:Q58"/>
    <mergeCell ref="R57:R58"/>
    <mergeCell ref="S57:S58"/>
    <mergeCell ref="T57:T58"/>
    <mergeCell ref="U57:U58"/>
    <mergeCell ref="V57:V58"/>
    <mergeCell ref="K57:K58"/>
    <mergeCell ref="L57:L58"/>
    <mergeCell ref="M57:M58"/>
    <mergeCell ref="N57:N58"/>
    <mergeCell ref="O57:O58"/>
    <mergeCell ref="A53:A54"/>
    <mergeCell ref="B53:C54"/>
    <mergeCell ref="D53:E54"/>
    <mergeCell ref="F53:F54"/>
    <mergeCell ref="G53:G54"/>
    <mergeCell ref="H53:H54"/>
    <mergeCell ref="I53:I54"/>
    <mergeCell ref="Z53:Z54"/>
    <mergeCell ref="A57:A58"/>
    <mergeCell ref="B57:C58"/>
    <mergeCell ref="D57:E58"/>
    <mergeCell ref="F57:F58"/>
    <mergeCell ref="G57:G58"/>
    <mergeCell ref="H57:H58"/>
    <mergeCell ref="I57:I58"/>
    <mergeCell ref="Y53:Y54"/>
    <mergeCell ref="S55:V55"/>
    <mergeCell ref="Y55:AB55"/>
    <mergeCell ref="J57:J58"/>
    <mergeCell ref="S53:S54"/>
    <mergeCell ref="T53:T54"/>
    <mergeCell ref="U53:U54"/>
    <mergeCell ref="V53:V54"/>
    <mergeCell ref="W53:W54"/>
    <mergeCell ref="S51:V51"/>
    <mergeCell ref="Y51:AB51"/>
    <mergeCell ref="J53:J54"/>
    <mergeCell ref="K53:K54"/>
    <mergeCell ref="L53:L54"/>
    <mergeCell ref="W49:W50"/>
    <mergeCell ref="X49:X50"/>
    <mergeCell ref="Y49:Y50"/>
    <mergeCell ref="Z49:Z50"/>
    <mergeCell ref="O49:O50"/>
    <mergeCell ref="P49:P50"/>
    <mergeCell ref="Q49:Q50"/>
    <mergeCell ref="R49:R50"/>
    <mergeCell ref="S49:S50"/>
    <mergeCell ref="T49:T50"/>
    <mergeCell ref="X53:X54"/>
    <mergeCell ref="M53:M54"/>
    <mergeCell ref="N53:N54"/>
    <mergeCell ref="O53:O54"/>
    <mergeCell ref="P53:P54"/>
    <mergeCell ref="AI47:AJ50"/>
    <mergeCell ref="A49:A50"/>
    <mergeCell ref="B49:C50"/>
    <mergeCell ref="D49:E50"/>
    <mergeCell ref="F49:F50"/>
    <mergeCell ref="G49:G50"/>
    <mergeCell ref="H49:H50"/>
    <mergeCell ref="I49:I50"/>
    <mergeCell ref="J49:J50"/>
    <mergeCell ref="AA49:AA50"/>
    <mergeCell ref="AB49:AB50"/>
    <mergeCell ref="AC49:AG50"/>
    <mergeCell ref="S47:V47"/>
    <mergeCell ref="Y47:AB47"/>
    <mergeCell ref="AH47:AH50"/>
    <mergeCell ref="K49:K50"/>
    <mergeCell ref="L49:L50"/>
    <mergeCell ref="M49:M50"/>
    <mergeCell ref="N49:N50"/>
    <mergeCell ref="U49:U50"/>
    <mergeCell ref="V49:V50"/>
    <mergeCell ref="AH43:AH46"/>
    <mergeCell ref="AI43:AJ46"/>
    <mergeCell ref="A45:A46"/>
    <mergeCell ref="B45:C46"/>
    <mergeCell ref="D45:E46"/>
    <mergeCell ref="F45:F46"/>
    <mergeCell ref="G45:G46"/>
    <mergeCell ref="H45:H46"/>
    <mergeCell ref="I45:I46"/>
    <mergeCell ref="AC45:AG46"/>
    <mergeCell ref="W45:W46"/>
    <mergeCell ref="X45:X46"/>
    <mergeCell ref="Y45:Y46"/>
    <mergeCell ref="Z45:Z46"/>
    <mergeCell ref="AA45:AA46"/>
    <mergeCell ref="AB45:AB46"/>
    <mergeCell ref="Q45:Q46"/>
    <mergeCell ref="R45:R46"/>
    <mergeCell ref="S45:S46"/>
    <mergeCell ref="T45:T46"/>
    <mergeCell ref="U45:U46"/>
    <mergeCell ref="V45:V46"/>
    <mergeCell ref="K45:K46"/>
    <mergeCell ref="S43:V43"/>
    <mergeCell ref="Y43:AB43"/>
    <mergeCell ref="J45:J46"/>
    <mergeCell ref="S41:S42"/>
    <mergeCell ref="T41:T42"/>
    <mergeCell ref="U41:U42"/>
    <mergeCell ref="V41:V42"/>
    <mergeCell ref="W41:W42"/>
    <mergeCell ref="X41:X42"/>
    <mergeCell ref="M41:M42"/>
    <mergeCell ref="N41:N42"/>
    <mergeCell ref="O41:O42"/>
    <mergeCell ref="P41:P42"/>
    <mergeCell ref="Q41:Q42"/>
    <mergeCell ref="R41:R42"/>
    <mergeCell ref="M45:M46"/>
    <mergeCell ref="N45:N46"/>
    <mergeCell ref="O45:O46"/>
    <mergeCell ref="P45:P46"/>
    <mergeCell ref="L45:L46"/>
    <mergeCell ref="A41:A42"/>
    <mergeCell ref="B41:C42"/>
    <mergeCell ref="D41:E42"/>
    <mergeCell ref="F41:F42"/>
    <mergeCell ref="G41:G42"/>
    <mergeCell ref="H41:H42"/>
    <mergeCell ref="I41:I42"/>
    <mergeCell ref="Y41:Y42"/>
    <mergeCell ref="Z41:Z42"/>
    <mergeCell ref="J41:J42"/>
    <mergeCell ref="K41:K42"/>
    <mergeCell ref="L41:L42"/>
    <mergeCell ref="T37:T38"/>
    <mergeCell ref="AH39:AH42"/>
    <mergeCell ref="AI39:AJ42"/>
    <mergeCell ref="AA41:AA42"/>
    <mergeCell ref="AB41:AB42"/>
    <mergeCell ref="AC41:AG42"/>
    <mergeCell ref="S39:V39"/>
    <mergeCell ref="Y39:AB39"/>
    <mergeCell ref="AI35:AJ38"/>
    <mergeCell ref="AB37:AB38"/>
    <mergeCell ref="AC37:AG38"/>
    <mergeCell ref="S35:V35"/>
    <mergeCell ref="Y35:AB35"/>
    <mergeCell ref="AH35:AH38"/>
    <mergeCell ref="A37:A38"/>
    <mergeCell ref="B37:C38"/>
    <mergeCell ref="D37:E38"/>
    <mergeCell ref="F37:F38"/>
    <mergeCell ref="G37:G38"/>
    <mergeCell ref="H37:H38"/>
    <mergeCell ref="I37:I38"/>
    <mergeCell ref="J37:J38"/>
    <mergeCell ref="AA37:AA38"/>
    <mergeCell ref="K37:K38"/>
    <mergeCell ref="L37:L38"/>
    <mergeCell ref="M37:M38"/>
    <mergeCell ref="N37:N38"/>
    <mergeCell ref="U37:U38"/>
    <mergeCell ref="V37:V38"/>
    <mergeCell ref="W37:W38"/>
    <mergeCell ref="X37:X38"/>
    <mergeCell ref="Y37:Y38"/>
    <mergeCell ref="Z37:Z38"/>
    <mergeCell ref="O37:O38"/>
    <mergeCell ref="P37:P38"/>
    <mergeCell ref="Q37:Q38"/>
    <mergeCell ref="R37:R38"/>
    <mergeCell ref="S37:S38"/>
    <mergeCell ref="AH31:AH34"/>
    <mergeCell ref="AI31:AJ34"/>
    <mergeCell ref="A33:A34"/>
    <mergeCell ref="B33:C34"/>
    <mergeCell ref="D33:E34"/>
    <mergeCell ref="F33:F34"/>
    <mergeCell ref="G33:G34"/>
    <mergeCell ref="H33:H34"/>
    <mergeCell ref="I33:I34"/>
    <mergeCell ref="AC33:AG34"/>
    <mergeCell ref="W33:W34"/>
    <mergeCell ref="X33:X34"/>
    <mergeCell ref="Y33:Y34"/>
    <mergeCell ref="Z33:Z34"/>
    <mergeCell ref="AA33:AA34"/>
    <mergeCell ref="AB33:AB34"/>
    <mergeCell ref="Q33:Q34"/>
    <mergeCell ref="R33:R34"/>
    <mergeCell ref="S33:S34"/>
    <mergeCell ref="T33:T34"/>
    <mergeCell ref="U33:U34"/>
    <mergeCell ref="V33:V34"/>
    <mergeCell ref="K33:K34"/>
    <mergeCell ref="S31:V31"/>
    <mergeCell ref="Y31:AB31"/>
    <mergeCell ref="J33:J34"/>
    <mergeCell ref="S29:S30"/>
    <mergeCell ref="T29:T30"/>
    <mergeCell ref="U29:U30"/>
    <mergeCell ref="V29:V30"/>
    <mergeCell ref="W29:W30"/>
    <mergeCell ref="X29:X30"/>
    <mergeCell ref="M29:M30"/>
    <mergeCell ref="N29:N30"/>
    <mergeCell ref="O29:O30"/>
    <mergeCell ref="P29:P30"/>
    <mergeCell ref="Q29:Q30"/>
    <mergeCell ref="R29:R30"/>
    <mergeCell ref="M33:M34"/>
    <mergeCell ref="N33:N34"/>
    <mergeCell ref="O33:O34"/>
    <mergeCell ref="P33:P34"/>
    <mergeCell ref="L33:L34"/>
    <mergeCell ref="A29:A30"/>
    <mergeCell ref="B29:C30"/>
    <mergeCell ref="D29:E30"/>
    <mergeCell ref="F29:F30"/>
    <mergeCell ref="G29:G30"/>
    <mergeCell ref="H29:H30"/>
    <mergeCell ref="I29:I30"/>
    <mergeCell ref="Y29:Y30"/>
    <mergeCell ref="Z29:Z30"/>
    <mergeCell ref="J29:J30"/>
    <mergeCell ref="K29:K30"/>
    <mergeCell ref="L29:L30"/>
    <mergeCell ref="T25:T26"/>
    <mergeCell ref="AH27:AH30"/>
    <mergeCell ref="AI27:AJ30"/>
    <mergeCell ref="AA29:AA30"/>
    <mergeCell ref="AB29:AB30"/>
    <mergeCell ref="AC29:AG30"/>
    <mergeCell ref="S27:V27"/>
    <mergeCell ref="Y27:AB27"/>
    <mergeCell ref="AI23:AJ26"/>
    <mergeCell ref="AB25:AB26"/>
    <mergeCell ref="AC25:AG26"/>
    <mergeCell ref="S23:V23"/>
    <mergeCell ref="Y23:AB23"/>
    <mergeCell ref="AH23:AH26"/>
    <mergeCell ref="A25:A26"/>
    <mergeCell ref="B25:C26"/>
    <mergeCell ref="D25:E26"/>
    <mergeCell ref="F25:F26"/>
    <mergeCell ref="G25:G26"/>
    <mergeCell ref="H25:H26"/>
    <mergeCell ref="I25:I26"/>
    <mergeCell ref="J25:J26"/>
    <mergeCell ref="AA25:AA26"/>
    <mergeCell ref="K25:K26"/>
    <mergeCell ref="L25:L26"/>
    <mergeCell ref="M25:M26"/>
    <mergeCell ref="N25:N26"/>
    <mergeCell ref="U25:U26"/>
    <mergeCell ref="V25:V26"/>
    <mergeCell ref="W25:W26"/>
    <mergeCell ref="X25:X26"/>
    <mergeCell ref="Y25:Y26"/>
    <mergeCell ref="Z25:Z26"/>
    <mergeCell ref="O25:O26"/>
    <mergeCell ref="P25:P26"/>
    <mergeCell ref="Q25:Q26"/>
    <mergeCell ref="R25:R26"/>
    <mergeCell ref="S25:S26"/>
    <mergeCell ref="AH19:AH22"/>
    <mergeCell ref="AI19:AJ22"/>
    <mergeCell ref="A21:A22"/>
    <mergeCell ref="B21:C22"/>
    <mergeCell ref="D21:E22"/>
    <mergeCell ref="F21:F22"/>
    <mergeCell ref="G21:G22"/>
    <mergeCell ref="H21:H22"/>
    <mergeCell ref="I21:I22"/>
    <mergeCell ref="AC21:AG22"/>
    <mergeCell ref="W21:W22"/>
    <mergeCell ref="X21:X22"/>
    <mergeCell ref="Y21:Y22"/>
    <mergeCell ref="Z21:Z22"/>
    <mergeCell ref="AA21:AA22"/>
    <mergeCell ref="AB21:AB22"/>
    <mergeCell ref="Q21:Q22"/>
    <mergeCell ref="R21:R22"/>
    <mergeCell ref="S21:S22"/>
    <mergeCell ref="T21:T22"/>
    <mergeCell ref="U21:U22"/>
    <mergeCell ref="V21:V22"/>
    <mergeCell ref="K21:K22"/>
    <mergeCell ref="S19:V19"/>
    <mergeCell ref="Y19:AB19"/>
    <mergeCell ref="J21:J22"/>
    <mergeCell ref="S17:S18"/>
    <mergeCell ref="T17:T18"/>
    <mergeCell ref="U17:U18"/>
    <mergeCell ref="V17:V18"/>
    <mergeCell ref="W17:W18"/>
    <mergeCell ref="X17:X18"/>
    <mergeCell ref="M17:M18"/>
    <mergeCell ref="N17:N18"/>
    <mergeCell ref="O17:O18"/>
    <mergeCell ref="P17:P18"/>
    <mergeCell ref="Q17:Q18"/>
    <mergeCell ref="R17:R18"/>
    <mergeCell ref="M21:M22"/>
    <mergeCell ref="N21:N22"/>
    <mergeCell ref="O21:O22"/>
    <mergeCell ref="P21:P22"/>
    <mergeCell ref="L21:L22"/>
    <mergeCell ref="AH15:AH18"/>
    <mergeCell ref="AI15:AJ18"/>
    <mergeCell ref="A17:A18"/>
    <mergeCell ref="B17:C18"/>
    <mergeCell ref="D17:E18"/>
    <mergeCell ref="F17:F18"/>
    <mergeCell ref="G17:G18"/>
    <mergeCell ref="H17:H18"/>
    <mergeCell ref="I17:I18"/>
    <mergeCell ref="Y17:Y18"/>
    <mergeCell ref="Z17:Z18"/>
    <mergeCell ref="AA17:AA18"/>
    <mergeCell ref="AB17:AB18"/>
    <mergeCell ref="AC17:AG18"/>
    <mergeCell ref="S15:V15"/>
    <mergeCell ref="Y15:AB15"/>
    <mergeCell ref="J17:J18"/>
    <mergeCell ref="K17:K18"/>
    <mergeCell ref="L17:L18"/>
    <mergeCell ref="A13:A14"/>
    <mergeCell ref="B13:C14"/>
    <mergeCell ref="D13:E14"/>
    <mergeCell ref="F13:F14"/>
    <mergeCell ref="G13:G14"/>
    <mergeCell ref="H13:H14"/>
    <mergeCell ref="I13:I14"/>
    <mergeCell ref="J13:J14"/>
    <mergeCell ref="AA13:AA14"/>
    <mergeCell ref="K13:K14"/>
    <mergeCell ref="L13:L14"/>
    <mergeCell ref="M13:M14"/>
    <mergeCell ref="N13:N14"/>
    <mergeCell ref="U13:U14"/>
    <mergeCell ref="V13:V14"/>
    <mergeCell ref="W13:W14"/>
    <mergeCell ref="X13:X14"/>
    <mergeCell ref="Y13:Y14"/>
    <mergeCell ref="Z13:Z14"/>
    <mergeCell ref="O13:O14"/>
    <mergeCell ref="P13:P14"/>
    <mergeCell ref="Q13:Q14"/>
    <mergeCell ref="R13:R14"/>
    <mergeCell ref="S13:S14"/>
    <mergeCell ref="D9:E10"/>
    <mergeCell ref="F9:F10"/>
    <mergeCell ref="G9:G10"/>
    <mergeCell ref="H9:H10"/>
    <mergeCell ref="I9:I10"/>
    <mergeCell ref="J9:J10"/>
    <mergeCell ref="L9:L10"/>
    <mergeCell ref="AI11:AJ14"/>
    <mergeCell ref="AB13:AB14"/>
    <mergeCell ref="AC13:AG14"/>
    <mergeCell ref="S11:V11"/>
    <mergeCell ref="Y11:AB11"/>
    <mergeCell ref="AH11:AH14"/>
    <mergeCell ref="AI7:AJ10"/>
    <mergeCell ref="T13:T14"/>
    <mergeCell ref="AI5:AJ6"/>
    <mergeCell ref="H6:I6"/>
    <mergeCell ref="Q6:V6"/>
    <mergeCell ref="W6:AB6"/>
    <mergeCell ref="AC6:AG6"/>
    <mergeCell ref="S7:V7"/>
    <mergeCell ref="Y7:AB7"/>
    <mergeCell ref="AH7:AH10"/>
    <mergeCell ref="AC4:AG5"/>
    <mergeCell ref="AH4:AH6"/>
    <mergeCell ref="AI4:AJ4"/>
    <mergeCell ref="H5:I5"/>
    <mergeCell ref="J5:J6"/>
    <mergeCell ref="K5:O6"/>
    <mergeCell ref="Q5:V5"/>
    <mergeCell ref="W5:AB5"/>
    <mergeCell ref="M9:M10"/>
    <mergeCell ref="N9:N10"/>
    <mergeCell ref="O9:O10"/>
    <mergeCell ref="AC9:AG10"/>
    <mergeCell ref="P9:P10"/>
    <mergeCell ref="B2:D2"/>
    <mergeCell ref="Q2:W2"/>
    <mergeCell ref="A4:A6"/>
    <mergeCell ref="B4:C6"/>
    <mergeCell ref="D4:E6"/>
    <mergeCell ref="F4:I4"/>
    <mergeCell ref="J4:O4"/>
    <mergeCell ref="Q4:AB4"/>
    <mergeCell ref="K9:K10"/>
    <mergeCell ref="W9:W10"/>
    <mergeCell ref="X9:X10"/>
    <mergeCell ref="Y9:Y10"/>
    <mergeCell ref="Z9:Z10"/>
    <mergeCell ref="AA9:AA10"/>
    <mergeCell ref="AB9:AB10"/>
    <mergeCell ref="Q9:Q10"/>
    <mergeCell ref="R9:R10"/>
    <mergeCell ref="S9:S10"/>
    <mergeCell ref="T9:T10"/>
    <mergeCell ref="U9:U10"/>
    <mergeCell ref="V9:V10"/>
    <mergeCell ref="F5:G6"/>
    <mergeCell ref="A9:A10"/>
    <mergeCell ref="B9:C10"/>
  </mergeCells>
  <phoneticPr fontId="2"/>
  <conditionalFormatting sqref="B9:C10">
    <cfRule type="cellIs" dxfId="1" priority="2" stopIfTrue="1" operator="greaterThan">
      <formula>0</formula>
    </cfRule>
  </conditionalFormatting>
  <conditionalFormatting sqref="AH7:AH58">
    <cfRule type="cellIs" dxfId="0" priority="1" stopIfTrue="1" operator="equal">
      <formula>"要修正"</formula>
    </cfRule>
  </conditionalFormatting>
  <dataValidations count="14">
    <dataValidation type="whole" operator="equal" allowBlank="1" showInputMessage="1" showErrorMessage="1" error="このセルには入力しないでください。" prompt="このセルには入力しないでください。" sqref="AS6:BQ58 AQ7:AR58 AN7:AN58 AO6:AO58 AP6">
      <formula1>999999</formula1>
    </dataValidation>
    <dataValidation type="whole" operator="equal" allowBlank="1" showInputMessage="1" showErrorMessage="1" errorTitle="入力不可" error="この欄には入力しないでください。" prompt="自動入力欄" sqref="M8 O8 M12 O12 M16 O16 M20 O20 M24 O24 M28 O28 M32 O32 O36 M36 M40 O40 M44 O44 M48 O48 M52 O52 O56 M56 AD56 AF56 AF52 AD52 AD48 AF48 AF44 AD44 AD40 AF40 AF36 AD36 AD32 AF32 AD28 AF28 AF24 AD24 AD20 AF20 AF16 AD16 AD12 AF12 AF8 AD8 AH7:AH58">
      <formula1>999999</formula1>
    </dataValidation>
    <dataValidation type="whole" allowBlank="1" showInputMessage="1" showErrorMessage="1" errorTitle="入力方法が誤っています" error="「アラビア数字」で再入力してください。" prompt="無給休職期間がない場合、入力しないでください。" sqref="M9:M10 M13:M14 M17:M18 M21:M22 M25:M26 M29:M30 M33:M34 M37:M38 M41:M42 M45:M46 M49:M50 M53:M54 M57:M58 S57:S58 S53:S54 S49:S50 S45:S46 S41:S42 S37:S38 S33:S34 S29:S30 S25:S26 S21:S22 S17:S18 S13:S14 S9:S10 Y9:Y10 Y13:Y14 Y17:Y18 Y21:Y22 Y25:Y26 Y29:Y30 Y33:Y34 Y37:Y38 Y41:Y42 Y45:Y46 Y49:Y50 Y53:Y54 Y57:Y58">
      <formula1>0</formula1>
      <formula2>45</formula2>
    </dataValidation>
    <dataValidation type="whole" allowBlank="1" showInputMessage="1" showErrorMessage="1" errorTitle="入力方法が誤っています" error="0～12の「アラビア数字」で再入力してください。" prompt="無給休職期間がない場合、入力しないでください。" sqref="O9:O10 O13:O14 O17:O18 O21:O22 AA9:AA10 O25:O26 O29:O30 O33:O34 O37:O38 O41:O42 O45:O46 O49:O50 O53:O54 O57:O58 U57:U58 U53:U54 U49:U50 U45:U46 U41:U42 U37:U38 U33:U34 U29:U30 U25:U26 U21:U22 U17:U18 U13:U14 U9:U10 AA13:AA14 AA17:AA18 AA21:AA22 AA25:AA26 AA29:AA30 AA33:AA34 AA37:AA38 AA41:AA42 AA45:AA46 AA49:AA50 AA53:AA54 AA57:AA58">
      <formula1>0</formula1>
      <formula2>12</formula2>
    </dataValidation>
    <dataValidation type="list" allowBlank="1" showInputMessage="1" showErrorMessage="1" errorTitle="入力方法が誤っています" error="リストの中から選択してください" sqref="A9:A10 A13:A14 A17:A18 A21:A22 A25:A26 A29:A30 A33:A34 A37:A38 A41:A42 A45:A46 A49:A50 A53:A54 A57:A58">
      <formula1>"施設長,事務員,(主任)生活相談員,(主任)支援員,看護職員,栄養士,調理員,医師,その他"</formula1>
    </dataValidation>
    <dataValidation type="whole" allowBlank="1" showInputMessage="1" showErrorMessage="1" errorTitle="入力方法が誤っています" error="0～12の「アラビア数字」を入力してください。" sqref="U8 AA8 U12 U16 U20 U24 U28 U32 U36 U40 U44 U48 U52 AA48 AA44 AA40 AA36 AA32 AA28 AA24 AA20 AA16 AA12 AA52 U56 AA56">
      <formula1>0</formula1>
      <formula2>12</formula2>
    </dataValidation>
    <dataValidation type="whole" allowBlank="1" showInputMessage="1" showErrorMessage="1" errorTitle="入力方法が誤っています" error="本俸・手当の金額を「アラビア数字」で再入力してください。" sqref="H25 F25 H21 F21 H17 F17 H13 F13 H53 F53 H49 H9 F49 F9 H29 F29 H33 F33 H37 F37 H41 F41 H45 F45 H57 F57">
      <formula1>0</formula1>
      <formula2>10000000</formula2>
    </dataValidation>
    <dataValidation type="whole" allowBlank="1" showInputMessage="1" showErrorMessage="1" errorTitle="入力方法が誤っています" error="勤続年数を「アラビア数字」で再入力してください。" sqref="S8 Y8 S12 S16 S20 S24 S28 S32 S36 S40 S44 S48 S52 Y48 Y44 Y40 Y36 Y32 Y28 Y24 Y20 Y16 Y12 Y52 S56 Y56">
      <formula1>0</formula1>
      <formula2>45</formula2>
    </dataValidation>
    <dataValidation type="date" allowBlank="1" showInputMessage="1" showErrorMessage="1" errorTitle="入力方法が誤っています" error="・基準日において満60歳以下の場合しか入力できません。_x000a_・下記の例のように入力してください。_x000a__x000a_（入力例）_x000a_・1989/9/27_x000a_・H1.9.27_x000a_・平成1年9月27日" sqref="J49 J9 J53 J13 J17 J21 J25 J29 J33 J37 J41 J45 J57">
      <formula1>DATE(YEAR($Q$2)-45,MONTH($Q$2),DAY($Q$2))</formula1>
      <formula2>DATE(YEAR($Q$2),MONTH($Q$2),DAY($Q$2))</formula2>
    </dataValidation>
    <dataValidation allowBlank="1" showInputMessage="1" showErrorMessage="1" error="このセルには入力しないでください。" prompt="このセルには入力しないでください。" sqref="AP7:AP58"/>
    <dataValidation type="date" allowBlank="1" showInputMessage="1" showErrorMessage="1" errorTitle="入力方法が誤っています" error="・基準日において満60歳以下の場合しか入力できません。_x000a_・下記の例のように入力してください。_x000a__x000a_（入力例）_x000a_・1989/9/27_x000a_・H1.9.27_x000a_・平成1年9月27日" sqref="D9:E10 D13:E14 D17:E18 D21:E22 D25:E26 D29:E30 D33:E34 D37:E38 D41:E42 D45:E46 D49:E50 D53:E54 D57:E58">
      <formula1>DATE(YEAR($Q$2)-61,MONTH($Q$2),DAY($Q$2))</formula1>
      <formula2>DATE(YEAR($Q$2)-15,MONTH($Q$2),DAY($Q$2))</formula2>
    </dataValidation>
    <dataValidation type="list" allowBlank="1" showInputMessage="1" showErrorMessage="1" sqref="AK7:AK58">
      <formula1>"兼務中"</formula1>
    </dataValidation>
    <dataValidation type="list" allowBlank="1" showInputMessage="1" showErrorMessage="1" sqref="AL7:AL58">
      <formula1>"休職中"</formula1>
    </dataValidation>
    <dataValidation type="whole" operator="equal" allowBlank="1" showInputMessage="1" showErrorMessage="1" error="この欄には入力しないでください。" prompt="この欄には入力しないでください。" sqref="A67:AI68">
      <formula1>999999</formula1>
    </dataValidation>
  </dataValidations>
  <printOptions horizontalCentered="1"/>
  <pageMargins left="0.39370078740157483" right="0.19685039370078741" top="0.47244094488188981" bottom="0.19685039370078741" header="0.35433070866141736" footer="0.19685039370078741"/>
  <pageSetup paperSize="9" scale="70" fitToHeight="0" orientation="landscape" horizontalDpi="300" verticalDpi="300" r:id="rId1"/>
  <headerFooter alignWithMargins="0"/>
  <colBreaks count="1" manualBreakCount="1">
    <brk id="38" max="67" man="1"/>
  </colBreaks>
  <drawing r:id="rId2"/>
  <legacyDrawing r:id="rId3"/>
  <mc:AlternateContent xmlns:mc="http://schemas.openxmlformats.org/markup-compatibility/2006">
    <mc:Choice Requires="x14">
      <controls>
        <mc:AlternateContent xmlns:mc="http://schemas.openxmlformats.org/markup-compatibility/2006">
          <mc:Choice Requires="x14">
            <control shapeId="22529" r:id="rId4" name="Check Box 1">
              <controlPr defaultSize="0" autoFill="0" autoLine="0" autoPict="0">
                <anchor moveWithCells="1">
                  <from>
                    <xdr:col>5</xdr:col>
                    <xdr:colOff>0</xdr:colOff>
                    <xdr:row>6</xdr:row>
                    <xdr:rowOff>0</xdr:rowOff>
                  </from>
                  <to>
                    <xdr:col>5</xdr:col>
                    <xdr:colOff>257175</xdr:colOff>
                    <xdr:row>7</xdr:row>
                    <xdr:rowOff>85725</xdr:rowOff>
                  </to>
                </anchor>
              </controlPr>
            </control>
          </mc:Choice>
        </mc:AlternateContent>
        <mc:AlternateContent xmlns:mc="http://schemas.openxmlformats.org/markup-compatibility/2006">
          <mc:Choice Requires="x14">
            <control shapeId="22530" r:id="rId5" name="Check Box 2">
              <controlPr defaultSize="0" autoFill="0" autoLine="0" autoPict="0">
                <anchor moveWithCells="1">
                  <from>
                    <xdr:col>5</xdr:col>
                    <xdr:colOff>0</xdr:colOff>
                    <xdr:row>7</xdr:row>
                    <xdr:rowOff>152400</xdr:rowOff>
                  </from>
                  <to>
                    <xdr:col>5</xdr:col>
                    <xdr:colOff>257175</xdr:colOff>
                    <xdr:row>9</xdr:row>
                    <xdr:rowOff>114300</xdr:rowOff>
                  </to>
                </anchor>
              </controlPr>
            </control>
          </mc:Choice>
        </mc:AlternateContent>
        <mc:AlternateContent xmlns:mc="http://schemas.openxmlformats.org/markup-compatibility/2006">
          <mc:Choice Requires="x14">
            <control shapeId="22531" r:id="rId6" name="Check Box 3">
              <controlPr defaultSize="0" autoFill="0" autoLine="0" autoPict="0">
                <anchor moveWithCells="1">
                  <from>
                    <xdr:col>5</xdr:col>
                    <xdr:colOff>0</xdr:colOff>
                    <xdr:row>10</xdr:row>
                    <xdr:rowOff>0</xdr:rowOff>
                  </from>
                  <to>
                    <xdr:col>5</xdr:col>
                    <xdr:colOff>257175</xdr:colOff>
                    <xdr:row>11</xdr:row>
                    <xdr:rowOff>76200</xdr:rowOff>
                  </to>
                </anchor>
              </controlPr>
            </control>
          </mc:Choice>
        </mc:AlternateContent>
        <mc:AlternateContent xmlns:mc="http://schemas.openxmlformats.org/markup-compatibility/2006">
          <mc:Choice Requires="x14">
            <control shapeId="22532" r:id="rId7" name="Check Box 4">
              <controlPr defaultSize="0" autoFill="0" autoLine="0" autoPict="0">
                <anchor moveWithCells="1">
                  <from>
                    <xdr:col>5</xdr:col>
                    <xdr:colOff>0</xdr:colOff>
                    <xdr:row>11</xdr:row>
                    <xdr:rowOff>152400</xdr:rowOff>
                  </from>
                  <to>
                    <xdr:col>5</xdr:col>
                    <xdr:colOff>257175</xdr:colOff>
                    <xdr:row>13</xdr:row>
                    <xdr:rowOff>104775</xdr:rowOff>
                  </to>
                </anchor>
              </controlPr>
            </control>
          </mc:Choice>
        </mc:AlternateContent>
        <mc:AlternateContent xmlns:mc="http://schemas.openxmlformats.org/markup-compatibility/2006">
          <mc:Choice Requires="x14">
            <control shapeId="22533" r:id="rId8" name="Check Box 5">
              <controlPr defaultSize="0" autoFill="0" autoLine="0" autoPict="0">
                <anchor moveWithCells="1">
                  <from>
                    <xdr:col>5</xdr:col>
                    <xdr:colOff>0</xdr:colOff>
                    <xdr:row>13</xdr:row>
                    <xdr:rowOff>123825</xdr:rowOff>
                  </from>
                  <to>
                    <xdr:col>5</xdr:col>
                    <xdr:colOff>257175</xdr:colOff>
                    <xdr:row>15</xdr:row>
                    <xdr:rowOff>76200</xdr:rowOff>
                  </to>
                </anchor>
              </controlPr>
            </control>
          </mc:Choice>
        </mc:AlternateContent>
        <mc:AlternateContent xmlns:mc="http://schemas.openxmlformats.org/markup-compatibility/2006">
          <mc:Choice Requires="x14">
            <control shapeId="22534" r:id="rId9" name="Check Box 6">
              <controlPr defaultSize="0" autoFill="0" autoLine="0" autoPict="0">
                <anchor moveWithCells="1">
                  <from>
                    <xdr:col>5</xdr:col>
                    <xdr:colOff>0</xdr:colOff>
                    <xdr:row>15</xdr:row>
                    <xdr:rowOff>142875</xdr:rowOff>
                  </from>
                  <to>
                    <xdr:col>5</xdr:col>
                    <xdr:colOff>257175</xdr:colOff>
                    <xdr:row>17</xdr:row>
                    <xdr:rowOff>104775</xdr:rowOff>
                  </to>
                </anchor>
              </controlPr>
            </control>
          </mc:Choice>
        </mc:AlternateContent>
        <mc:AlternateContent xmlns:mc="http://schemas.openxmlformats.org/markup-compatibility/2006">
          <mc:Choice Requires="x14">
            <control shapeId="22535" r:id="rId10" name="Check Box 7">
              <controlPr defaultSize="0" autoFill="0" autoLine="0" autoPict="0">
                <anchor moveWithCells="1">
                  <from>
                    <xdr:col>5</xdr:col>
                    <xdr:colOff>0</xdr:colOff>
                    <xdr:row>17</xdr:row>
                    <xdr:rowOff>123825</xdr:rowOff>
                  </from>
                  <to>
                    <xdr:col>5</xdr:col>
                    <xdr:colOff>257175</xdr:colOff>
                    <xdr:row>19</xdr:row>
                    <xdr:rowOff>66675</xdr:rowOff>
                  </to>
                </anchor>
              </controlPr>
            </control>
          </mc:Choice>
        </mc:AlternateContent>
        <mc:AlternateContent xmlns:mc="http://schemas.openxmlformats.org/markup-compatibility/2006">
          <mc:Choice Requires="x14">
            <control shapeId="22536" r:id="rId11" name="Check Box 8">
              <controlPr defaultSize="0" autoFill="0" autoLine="0" autoPict="0">
                <anchor moveWithCells="1">
                  <from>
                    <xdr:col>5</xdr:col>
                    <xdr:colOff>0</xdr:colOff>
                    <xdr:row>19</xdr:row>
                    <xdr:rowOff>142875</xdr:rowOff>
                  </from>
                  <to>
                    <xdr:col>5</xdr:col>
                    <xdr:colOff>257175</xdr:colOff>
                    <xdr:row>21</xdr:row>
                    <xdr:rowOff>104775</xdr:rowOff>
                  </to>
                </anchor>
              </controlPr>
            </control>
          </mc:Choice>
        </mc:AlternateContent>
        <mc:AlternateContent xmlns:mc="http://schemas.openxmlformats.org/markup-compatibility/2006">
          <mc:Choice Requires="x14">
            <control shapeId="22537" r:id="rId12" name="Check Box 9">
              <controlPr defaultSize="0" autoFill="0" autoLine="0" autoPict="0">
                <anchor moveWithCells="1">
                  <from>
                    <xdr:col>5</xdr:col>
                    <xdr:colOff>0</xdr:colOff>
                    <xdr:row>21</xdr:row>
                    <xdr:rowOff>114300</xdr:rowOff>
                  </from>
                  <to>
                    <xdr:col>5</xdr:col>
                    <xdr:colOff>257175</xdr:colOff>
                    <xdr:row>23</xdr:row>
                    <xdr:rowOff>66675</xdr:rowOff>
                  </to>
                </anchor>
              </controlPr>
            </control>
          </mc:Choice>
        </mc:AlternateContent>
        <mc:AlternateContent xmlns:mc="http://schemas.openxmlformats.org/markup-compatibility/2006">
          <mc:Choice Requires="x14">
            <control shapeId="22538" r:id="rId13" name="Check Box 10">
              <controlPr defaultSize="0" autoFill="0" autoLine="0" autoPict="0">
                <anchor moveWithCells="1">
                  <from>
                    <xdr:col>5</xdr:col>
                    <xdr:colOff>0</xdr:colOff>
                    <xdr:row>23</xdr:row>
                    <xdr:rowOff>142875</xdr:rowOff>
                  </from>
                  <to>
                    <xdr:col>5</xdr:col>
                    <xdr:colOff>257175</xdr:colOff>
                    <xdr:row>25</xdr:row>
                    <xdr:rowOff>104775</xdr:rowOff>
                  </to>
                </anchor>
              </controlPr>
            </control>
          </mc:Choice>
        </mc:AlternateContent>
        <mc:AlternateContent xmlns:mc="http://schemas.openxmlformats.org/markup-compatibility/2006">
          <mc:Choice Requires="x14">
            <control shapeId="22539" r:id="rId14" name="Check Box 11">
              <controlPr defaultSize="0" autoFill="0" autoLine="0" autoPict="0">
                <anchor moveWithCells="1">
                  <from>
                    <xdr:col>5</xdr:col>
                    <xdr:colOff>0</xdr:colOff>
                    <xdr:row>25</xdr:row>
                    <xdr:rowOff>114300</xdr:rowOff>
                  </from>
                  <to>
                    <xdr:col>5</xdr:col>
                    <xdr:colOff>257175</xdr:colOff>
                    <xdr:row>27</xdr:row>
                    <xdr:rowOff>66675</xdr:rowOff>
                  </to>
                </anchor>
              </controlPr>
            </control>
          </mc:Choice>
        </mc:AlternateContent>
        <mc:AlternateContent xmlns:mc="http://schemas.openxmlformats.org/markup-compatibility/2006">
          <mc:Choice Requires="x14">
            <control shapeId="22540" r:id="rId15" name="Check Box 12">
              <controlPr defaultSize="0" autoFill="0" autoLine="0" autoPict="0">
                <anchor moveWithCells="1">
                  <from>
                    <xdr:col>5</xdr:col>
                    <xdr:colOff>0</xdr:colOff>
                    <xdr:row>27</xdr:row>
                    <xdr:rowOff>142875</xdr:rowOff>
                  </from>
                  <to>
                    <xdr:col>5</xdr:col>
                    <xdr:colOff>257175</xdr:colOff>
                    <xdr:row>29</xdr:row>
                    <xdr:rowOff>85725</xdr:rowOff>
                  </to>
                </anchor>
              </controlPr>
            </control>
          </mc:Choice>
        </mc:AlternateContent>
        <mc:AlternateContent xmlns:mc="http://schemas.openxmlformats.org/markup-compatibility/2006">
          <mc:Choice Requires="x14">
            <control shapeId="22541" r:id="rId16" name="Check Box 13">
              <controlPr defaultSize="0" autoFill="0" autoLine="0" autoPict="0">
                <anchor moveWithCells="1">
                  <from>
                    <xdr:col>5</xdr:col>
                    <xdr:colOff>0</xdr:colOff>
                    <xdr:row>29</xdr:row>
                    <xdr:rowOff>104775</xdr:rowOff>
                  </from>
                  <to>
                    <xdr:col>5</xdr:col>
                    <xdr:colOff>257175</xdr:colOff>
                    <xdr:row>31</xdr:row>
                    <xdr:rowOff>66675</xdr:rowOff>
                  </to>
                </anchor>
              </controlPr>
            </control>
          </mc:Choice>
        </mc:AlternateContent>
        <mc:AlternateContent xmlns:mc="http://schemas.openxmlformats.org/markup-compatibility/2006">
          <mc:Choice Requires="x14">
            <control shapeId="22542" r:id="rId17" name="Check Box 14">
              <controlPr defaultSize="0" autoFill="0" autoLine="0" autoPict="0">
                <anchor moveWithCells="1">
                  <from>
                    <xdr:col>5</xdr:col>
                    <xdr:colOff>0</xdr:colOff>
                    <xdr:row>31</xdr:row>
                    <xdr:rowOff>142875</xdr:rowOff>
                  </from>
                  <to>
                    <xdr:col>5</xdr:col>
                    <xdr:colOff>257175</xdr:colOff>
                    <xdr:row>33</xdr:row>
                    <xdr:rowOff>85725</xdr:rowOff>
                  </to>
                </anchor>
              </controlPr>
            </control>
          </mc:Choice>
        </mc:AlternateContent>
        <mc:AlternateContent xmlns:mc="http://schemas.openxmlformats.org/markup-compatibility/2006">
          <mc:Choice Requires="x14">
            <control shapeId="22543" r:id="rId18" name="Check Box 15">
              <controlPr defaultSize="0" autoFill="0" autoLine="0" autoPict="0">
                <anchor moveWithCells="1">
                  <from>
                    <xdr:col>5</xdr:col>
                    <xdr:colOff>0</xdr:colOff>
                    <xdr:row>33</xdr:row>
                    <xdr:rowOff>104775</xdr:rowOff>
                  </from>
                  <to>
                    <xdr:col>5</xdr:col>
                    <xdr:colOff>257175</xdr:colOff>
                    <xdr:row>35</xdr:row>
                    <xdr:rowOff>47625</xdr:rowOff>
                  </to>
                </anchor>
              </controlPr>
            </control>
          </mc:Choice>
        </mc:AlternateContent>
        <mc:AlternateContent xmlns:mc="http://schemas.openxmlformats.org/markup-compatibility/2006">
          <mc:Choice Requires="x14">
            <control shapeId="22544" r:id="rId19" name="Check Box 16">
              <controlPr defaultSize="0" autoFill="0" autoLine="0" autoPict="0">
                <anchor moveWithCells="1">
                  <from>
                    <xdr:col>5</xdr:col>
                    <xdr:colOff>0</xdr:colOff>
                    <xdr:row>35</xdr:row>
                    <xdr:rowOff>123825</xdr:rowOff>
                  </from>
                  <to>
                    <xdr:col>5</xdr:col>
                    <xdr:colOff>257175</xdr:colOff>
                    <xdr:row>37</xdr:row>
                    <xdr:rowOff>76200</xdr:rowOff>
                  </to>
                </anchor>
              </controlPr>
            </control>
          </mc:Choice>
        </mc:AlternateContent>
        <mc:AlternateContent xmlns:mc="http://schemas.openxmlformats.org/markup-compatibility/2006">
          <mc:Choice Requires="x14">
            <control shapeId="22545" r:id="rId20" name="Check Box 17">
              <controlPr defaultSize="0" autoFill="0" autoLine="0" autoPict="0">
                <anchor moveWithCells="1">
                  <from>
                    <xdr:col>5</xdr:col>
                    <xdr:colOff>0</xdr:colOff>
                    <xdr:row>37</xdr:row>
                    <xdr:rowOff>104775</xdr:rowOff>
                  </from>
                  <to>
                    <xdr:col>5</xdr:col>
                    <xdr:colOff>257175</xdr:colOff>
                    <xdr:row>39</xdr:row>
                    <xdr:rowOff>47625</xdr:rowOff>
                  </to>
                </anchor>
              </controlPr>
            </control>
          </mc:Choice>
        </mc:AlternateContent>
        <mc:AlternateContent xmlns:mc="http://schemas.openxmlformats.org/markup-compatibility/2006">
          <mc:Choice Requires="x14">
            <control shapeId="22546" r:id="rId21" name="Check Box 18">
              <controlPr defaultSize="0" autoFill="0" autoLine="0" autoPict="0">
                <anchor moveWithCells="1">
                  <from>
                    <xdr:col>5</xdr:col>
                    <xdr:colOff>0</xdr:colOff>
                    <xdr:row>39</xdr:row>
                    <xdr:rowOff>123825</xdr:rowOff>
                  </from>
                  <to>
                    <xdr:col>5</xdr:col>
                    <xdr:colOff>257175</xdr:colOff>
                    <xdr:row>41</xdr:row>
                    <xdr:rowOff>76200</xdr:rowOff>
                  </to>
                </anchor>
              </controlPr>
            </control>
          </mc:Choice>
        </mc:AlternateContent>
        <mc:AlternateContent xmlns:mc="http://schemas.openxmlformats.org/markup-compatibility/2006">
          <mc:Choice Requires="x14">
            <control shapeId="22547" r:id="rId22" name="Check Box 19">
              <controlPr defaultSize="0" autoFill="0" autoLine="0" autoPict="0">
                <anchor moveWithCells="1">
                  <from>
                    <xdr:col>5</xdr:col>
                    <xdr:colOff>0</xdr:colOff>
                    <xdr:row>41</xdr:row>
                    <xdr:rowOff>104775</xdr:rowOff>
                  </from>
                  <to>
                    <xdr:col>5</xdr:col>
                    <xdr:colOff>257175</xdr:colOff>
                    <xdr:row>43</xdr:row>
                    <xdr:rowOff>47625</xdr:rowOff>
                  </to>
                </anchor>
              </controlPr>
            </control>
          </mc:Choice>
        </mc:AlternateContent>
        <mc:AlternateContent xmlns:mc="http://schemas.openxmlformats.org/markup-compatibility/2006">
          <mc:Choice Requires="x14">
            <control shapeId="22548" r:id="rId23" name="Check Box 20">
              <controlPr defaultSize="0" autoFill="0" autoLine="0" autoPict="0">
                <anchor moveWithCells="1">
                  <from>
                    <xdr:col>5</xdr:col>
                    <xdr:colOff>0</xdr:colOff>
                    <xdr:row>43</xdr:row>
                    <xdr:rowOff>114300</xdr:rowOff>
                  </from>
                  <to>
                    <xdr:col>5</xdr:col>
                    <xdr:colOff>257175</xdr:colOff>
                    <xdr:row>45</xdr:row>
                    <xdr:rowOff>66675</xdr:rowOff>
                  </to>
                </anchor>
              </controlPr>
            </control>
          </mc:Choice>
        </mc:AlternateContent>
        <mc:AlternateContent xmlns:mc="http://schemas.openxmlformats.org/markup-compatibility/2006">
          <mc:Choice Requires="x14">
            <control shapeId="22549" r:id="rId24" name="Check Box 21">
              <controlPr defaultSize="0" autoFill="0" autoLine="0" autoPict="0">
                <anchor moveWithCells="1">
                  <from>
                    <xdr:col>5</xdr:col>
                    <xdr:colOff>0</xdr:colOff>
                    <xdr:row>45</xdr:row>
                    <xdr:rowOff>85725</xdr:rowOff>
                  </from>
                  <to>
                    <xdr:col>5</xdr:col>
                    <xdr:colOff>257175</xdr:colOff>
                    <xdr:row>47</xdr:row>
                    <xdr:rowOff>38100</xdr:rowOff>
                  </to>
                </anchor>
              </controlPr>
            </control>
          </mc:Choice>
        </mc:AlternateContent>
        <mc:AlternateContent xmlns:mc="http://schemas.openxmlformats.org/markup-compatibility/2006">
          <mc:Choice Requires="x14">
            <control shapeId="22550" r:id="rId25" name="Check Box 22">
              <controlPr defaultSize="0" autoFill="0" autoLine="0" autoPict="0">
                <anchor moveWithCells="1">
                  <from>
                    <xdr:col>5</xdr:col>
                    <xdr:colOff>0</xdr:colOff>
                    <xdr:row>47</xdr:row>
                    <xdr:rowOff>114300</xdr:rowOff>
                  </from>
                  <to>
                    <xdr:col>5</xdr:col>
                    <xdr:colOff>257175</xdr:colOff>
                    <xdr:row>49</xdr:row>
                    <xdr:rowOff>66675</xdr:rowOff>
                  </to>
                </anchor>
              </controlPr>
            </control>
          </mc:Choice>
        </mc:AlternateContent>
        <mc:AlternateContent xmlns:mc="http://schemas.openxmlformats.org/markup-compatibility/2006">
          <mc:Choice Requires="x14">
            <control shapeId="22551" r:id="rId26" name="Check Box 23">
              <controlPr defaultSize="0" autoFill="0" autoLine="0" autoPict="0">
                <anchor moveWithCells="1">
                  <from>
                    <xdr:col>5</xdr:col>
                    <xdr:colOff>0</xdr:colOff>
                    <xdr:row>49</xdr:row>
                    <xdr:rowOff>85725</xdr:rowOff>
                  </from>
                  <to>
                    <xdr:col>5</xdr:col>
                    <xdr:colOff>257175</xdr:colOff>
                    <xdr:row>51</xdr:row>
                    <xdr:rowOff>47625</xdr:rowOff>
                  </to>
                </anchor>
              </controlPr>
            </control>
          </mc:Choice>
        </mc:AlternateContent>
        <mc:AlternateContent xmlns:mc="http://schemas.openxmlformats.org/markup-compatibility/2006">
          <mc:Choice Requires="x14">
            <control shapeId="22552" r:id="rId27" name="Check Box 24">
              <controlPr defaultSize="0" autoFill="0" autoLine="0" autoPict="0">
                <anchor moveWithCells="1">
                  <from>
                    <xdr:col>5</xdr:col>
                    <xdr:colOff>0</xdr:colOff>
                    <xdr:row>51</xdr:row>
                    <xdr:rowOff>104775</xdr:rowOff>
                  </from>
                  <to>
                    <xdr:col>5</xdr:col>
                    <xdr:colOff>257175</xdr:colOff>
                    <xdr:row>53</xdr:row>
                    <xdr:rowOff>66675</xdr:rowOff>
                  </to>
                </anchor>
              </controlPr>
            </control>
          </mc:Choice>
        </mc:AlternateContent>
        <mc:AlternateContent xmlns:mc="http://schemas.openxmlformats.org/markup-compatibility/2006">
          <mc:Choice Requires="x14">
            <control shapeId="22553" r:id="rId28" name="Check Box 25">
              <controlPr defaultSize="0" autoFill="0" autoLine="0" autoPict="0">
                <anchor moveWithCells="1">
                  <from>
                    <xdr:col>5</xdr:col>
                    <xdr:colOff>0</xdr:colOff>
                    <xdr:row>53</xdr:row>
                    <xdr:rowOff>76200</xdr:rowOff>
                  </from>
                  <to>
                    <xdr:col>5</xdr:col>
                    <xdr:colOff>257175</xdr:colOff>
                    <xdr:row>55</xdr:row>
                    <xdr:rowOff>38100</xdr:rowOff>
                  </to>
                </anchor>
              </controlPr>
            </control>
          </mc:Choice>
        </mc:AlternateContent>
        <mc:AlternateContent xmlns:mc="http://schemas.openxmlformats.org/markup-compatibility/2006">
          <mc:Choice Requires="x14">
            <control shapeId="22554" r:id="rId29" name="Check Box 26">
              <controlPr defaultSize="0" autoFill="0" autoLine="0" autoPict="0">
                <anchor moveWithCells="1">
                  <from>
                    <xdr:col>5</xdr:col>
                    <xdr:colOff>0</xdr:colOff>
                    <xdr:row>55</xdr:row>
                    <xdr:rowOff>104775</xdr:rowOff>
                  </from>
                  <to>
                    <xdr:col>5</xdr:col>
                    <xdr:colOff>257175</xdr:colOff>
                    <xdr:row>57</xdr:row>
                    <xdr:rowOff>66675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view="pageBreakPreview" zoomScale="85" zoomScaleNormal="70" zoomScaleSheetLayoutView="85" workbookViewId="0">
      <selection activeCell="C6" sqref="C6:E6"/>
    </sheetView>
  </sheetViews>
  <sheetFormatPr defaultRowHeight="13.5" x14ac:dyDescent="0.15"/>
  <cols>
    <col min="1" max="1" width="3.625" customWidth="1"/>
    <col min="2" max="2" width="14.5" customWidth="1"/>
    <col min="3" max="3" width="16" customWidth="1"/>
    <col min="4" max="5" width="6.375" customWidth="1"/>
    <col min="6" max="6" width="3.875" customWidth="1"/>
    <col min="7" max="7" width="4.375" customWidth="1"/>
    <col min="8" max="8" width="3.875" customWidth="1"/>
    <col min="9" max="9" width="14.875" customWidth="1"/>
    <col min="10" max="10" width="17.875" customWidth="1"/>
    <col min="11" max="12" width="9.5" bestFit="1" customWidth="1"/>
  </cols>
  <sheetData>
    <row r="1" spans="1:12" s="1" customFormat="1" ht="14.25" thickBot="1" x14ac:dyDescent="0.2">
      <c r="A1" s="1" t="s">
        <v>33</v>
      </c>
    </row>
    <row r="2" spans="1:12" s="1" customFormat="1" ht="33" customHeight="1" thickBot="1" x14ac:dyDescent="0.3">
      <c r="A2" s="11"/>
      <c r="B2" s="98" t="s">
        <v>108</v>
      </c>
      <c r="C2" s="463" t="str">
        <f>IF('別紙2-1'!B2="","自動入力欄",'別紙2-1'!B2)</f>
        <v>自動入力欄</v>
      </c>
      <c r="D2" s="464"/>
      <c r="E2" s="465"/>
      <c r="I2" s="454"/>
      <c r="J2" s="454"/>
      <c r="K2" s="69"/>
      <c r="L2" s="69"/>
    </row>
    <row r="3" spans="1:12" s="1" customFormat="1" ht="14.25" customHeight="1" x14ac:dyDescent="0.25">
      <c r="A3" s="11"/>
      <c r="B3" s="2"/>
      <c r="C3" s="2"/>
      <c r="D3" s="2"/>
      <c r="E3" s="2"/>
      <c r="I3" s="28"/>
      <c r="J3" s="28"/>
    </row>
    <row r="4" spans="1:12" s="1" customFormat="1" ht="21" x14ac:dyDescent="0.2">
      <c r="A4" s="457" t="s">
        <v>32</v>
      </c>
      <c r="B4" s="457"/>
      <c r="C4" s="457"/>
      <c r="D4" s="457"/>
      <c r="E4" s="457"/>
      <c r="F4" s="457"/>
      <c r="G4" s="457"/>
      <c r="H4" s="457"/>
      <c r="I4" s="457"/>
      <c r="J4" s="457"/>
    </row>
    <row r="5" spans="1:12" s="1" customFormat="1" ht="10.5" customHeight="1" thickBot="1" x14ac:dyDescent="0.25">
      <c r="A5" s="42"/>
      <c r="B5" s="42"/>
      <c r="C5" s="42"/>
      <c r="D5" s="42"/>
      <c r="E5" s="42"/>
      <c r="F5" s="42"/>
      <c r="G5" s="42"/>
      <c r="H5" s="42"/>
      <c r="I5" s="42"/>
      <c r="J5" s="42"/>
    </row>
    <row r="6" spans="1:12" s="1" customFormat="1" ht="20.25" customHeight="1" thickTop="1" thickBot="1" x14ac:dyDescent="0.2">
      <c r="C6" s="461">
        <f>IF('別紙2-1'!Q2="","自動入力欄",'別紙2-1'!Q2)</f>
        <v>45748</v>
      </c>
      <c r="D6" s="462"/>
      <c r="E6" s="462"/>
      <c r="F6" s="453" t="s">
        <v>71</v>
      </c>
      <c r="G6" s="453"/>
      <c r="H6" s="453"/>
      <c r="I6" s="453"/>
      <c r="J6" s="453"/>
    </row>
    <row r="7" spans="1:12" s="1" customFormat="1" ht="10.5" customHeight="1" thickTop="1" x14ac:dyDescent="0.15">
      <c r="C7" s="97"/>
      <c r="D7" s="97"/>
      <c r="E7" s="97"/>
      <c r="F7" s="96"/>
      <c r="G7" s="96"/>
      <c r="H7" s="96"/>
      <c r="I7" s="96"/>
      <c r="J7" s="96"/>
    </row>
    <row r="8" spans="1:12" s="24" customFormat="1" ht="42.75" customHeight="1" x14ac:dyDescent="0.15">
      <c r="A8" s="33" t="s">
        <v>27</v>
      </c>
      <c r="B8" s="33" t="s">
        <v>15</v>
      </c>
      <c r="C8" s="29" t="s">
        <v>16</v>
      </c>
      <c r="D8" s="393" t="s">
        <v>17</v>
      </c>
      <c r="E8" s="395"/>
      <c r="F8" s="393" t="s">
        <v>31</v>
      </c>
      <c r="G8" s="394"/>
      <c r="H8" s="395"/>
      <c r="I8" s="31" t="s">
        <v>26</v>
      </c>
      <c r="J8" s="33" t="s">
        <v>19</v>
      </c>
    </row>
    <row r="9" spans="1:12" s="3" customFormat="1" ht="13.5" customHeight="1" x14ac:dyDescent="0.15">
      <c r="A9" s="424">
        <v>1</v>
      </c>
      <c r="B9" s="17"/>
      <c r="C9" s="18"/>
      <c r="D9" s="25"/>
      <c r="E9" s="19"/>
      <c r="F9" s="32"/>
      <c r="G9" s="32"/>
      <c r="H9" s="32"/>
      <c r="I9" s="17"/>
      <c r="J9" s="458"/>
    </row>
    <row r="10" spans="1:12" s="6" customFormat="1" ht="13.5" customHeight="1" x14ac:dyDescent="0.15">
      <c r="A10" s="425"/>
      <c r="B10" s="13"/>
      <c r="C10" s="14"/>
      <c r="D10" s="14"/>
      <c r="E10" s="12"/>
      <c r="F10" s="12"/>
      <c r="G10" s="12"/>
      <c r="H10" s="12"/>
      <c r="I10" s="13"/>
      <c r="J10" s="459"/>
    </row>
    <row r="11" spans="1:12" s="5" customFormat="1" ht="17.25" customHeight="1" x14ac:dyDescent="0.15">
      <c r="A11" s="425"/>
      <c r="B11" s="190"/>
      <c r="C11" s="191"/>
      <c r="D11" s="455"/>
      <c r="E11" s="456"/>
      <c r="F11" s="50" t="s">
        <v>43</v>
      </c>
      <c r="G11" s="15" t="str">
        <f>IF(D11="","",DATEDIF(D11,$C$6,"y"))</f>
        <v/>
      </c>
      <c r="H11" s="15" t="s">
        <v>70</v>
      </c>
      <c r="I11" s="192"/>
      <c r="J11" s="460"/>
    </row>
    <row r="12" spans="1:12" s="3" customFormat="1" ht="13.5" customHeight="1" x14ac:dyDescent="0.15">
      <c r="A12" s="424">
        <v>2</v>
      </c>
      <c r="B12" s="17"/>
      <c r="C12" s="18"/>
      <c r="D12" s="25"/>
      <c r="E12" s="19"/>
      <c r="F12" s="32"/>
      <c r="G12" s="32"/>
      <c r="H12" s="32"/>
      <c r="I12" s="17"/>
      <c r="J12" s="458"/>
    </row>
    <row r="13" spans="1:12" s="6" customFormat="1" ht="13.5" customHeight="1" x14ac:dyDescent="0.15">
      <c r="A13" s="425"/>
      <c r="B13" s="13"/>
      <c r="C13" s="14"/>
      <c r="D13" s="14"/>
      <c r="E13" s="12"/>
      <c r="F13" s="12"/>
      <c r="G13" s="12"/>
      <c r="H13" s="12"/>
      <c r="I13" s="13"/>
      <c r="J13" s="459"/>
    </row>
    <row r="14" spans="1:12" s="5" customFormat="1" ht="17.25" customHeight="1" x14ac:dyDescent="0.15">
      <c r="A14" s="425"/>
      <c r="B14" s="190"/>
      <c r="C14" s="191"/>
      <c r="D14" s="455"/>
      <c r="E14" s="456"/>
      <c r="F14" s="50" t="s">
        <v>43</v>
      </c>
      <c r="G14" s="15" t="str">
        <f>IF(D14="","",DATEDIF(D14,$C$6,"y"))</f>
        <v/>
      </c>
      <c r="H14" s="15" t="s">
        <v>70</v>
      </c>
      <c r="I14" s="192"/>
      <c r="J14" s="460"/>
    </row>
    <row r="15" spans="1:12" s="3" customFormat="1" ht="13.5" customHeight="1" x14ac:dyDescent="0.15">
      <c r="A15" s="424">
        <v>3</v>
      </c>
      <c r="B15" s="17"/>
      <c r="C15" s="18"/>
      <c r="D15" s="25"/>
      <c r="E15" s="19"/>
      <c r="F15" s="32"/>
      <c r="G15" s="32"/>
      <c r="H15" s="32"/>
      <c r="I15" s="17"/>
      <c r="J15" s="458"/>
    </row>
    <row r="16" spans="1:12" s="6" customFormat="1" ht="13.5" customHeight="1" x14ac:dyDescent="0.15">
      <c r="A16" s="425"/>
      <c r="B16" s="13"/>
      <c r="C16" s="14"/>
      <c r="D16" s="14"/>
      <c r="E16" s="12"/>
      <c r="F16" s="12"/>
      <c r="G16" s="12"/>
      <c r="H16" s="12"/>
      <c r="I16" s="13"/>
      <c r="J16" s="459"/>
    </row>
    <row r="17" spans="1:10" s="5" customFormat="1" ht="17.25" customHeight="1" x14ac:dyDescent="0.15">
      <c r="A17" s="425"/>
      <c r="B17" s="190"/>
      <c r="C17" s="191"/>
      <c r="D17" s="455"/>
      <c r="E17" s="456"/>
      <c r="F17" s="50" t="s">
        <v>43</v>
      </c>
      <c r="G17" s="15" t="str">
        <f>IF(D17="","",DATEDIF(D17,$C$6,"y"))</f>
        <v/>
      </c>
      <c r="H17" s="15" t="s">
        <v>70</v>
      </c>
      <c r="I17" s="192"/>
      <c r="J17" s="460"/>
    </row>
    <row r="18" spans="1:10" s="3" customFormat="1" ht="13.5" customHeight="1" x14ac:dyDescent="0.15">
      <c r="A18" s="424">
        <v>4</v>
      </c>
      <c r="B18" s="17"/>
      <c r="C18" s="18"/>
      <c r="D18" s="25"/>
      <c r="E18" s="19"/>
      <c r="F18" s="32"/>
      <c r="G18" s="32"/>
      <c r="H18" s="32"/>
      <c r="I18" s="17"/>
      <c r="J18" s="458"/>
    </row>
    <row r="19" spans="1:10" s="6" customFormat="1" ht="13.5" customHeight="1" x14ac:dyDescent="0.15">
      <c r="A19" s="425"/>
      <c r="B19" s="13"/>
      <c r="C19" s="14"/>
      <c r="D19" s="14"/>
      <c r="E19" s="12"/>
      <c r="F19" s="12"/>
      <c r="G19" s="12"/>
      <c r="H19" s="12"/>
      <c r="I19" s="13"/>
      <c r="J19" s="459"/>
    </row>
    <row r="20" spans="1:10" s="5" customFormat="1" ht="17.25" customHeight="1" x14ac:dyDescent="0.15">
      <c r="A20" s="425"/>
      <c r="B20" s="190"/>
      <c r="C20" s="191"/>
      <c r="D20" s="455"/>
      <c r="E20" s="456"/>
      <c r="F20" s="50" t="s">
        <v>43</v>
      </c>
      <c r="G20" s="15" t="str">
        <f>IF(D20="","",DATEDIF(D20,$C$6,"y"))</f>
        <v/>
      </c>
      <c r="H20" s="15" t="s">
        <v>70</v>
      </c>
      <c r="I20" s="192"/>
      <c r="J20" s="460"/>
    </row>
    <row r="21" spans="1:10" s="3" customFormat="1" ht="13.5" customHeight="1" x14ac:dyDescent="0.15">
      <c r="A21" s="424">
        <v>5</v>
      </c>
      <c r="B21" s="17"/>
      <c r="C21" s="18"/>
      <c r="D21" s="25"/>
      <c r="E21" s="19"/>
      <c r="F21" s="32"/>
      <c r="G21" s="32"/>
      <c r="H21" s="32"/>
      <c r="I21" s="17"/>
      <c r="J21" s="458"/>
    </row>
    <row r="22" spans="1:10" s="6" customFormat="1" ht="13.5" customHeight="1" x14ac:dyDescent="0.15">
      <c r="A22" s="425"/>
      <c r="B22" s="13"/>
      <c r="C22" s="14"/>
      <c r="D22" s="14"/>
      <c r="E22" s="12"/>
      <c r="F22" s="12"/>
      <c r="G22" s="12"/>
      <c r="H22" s="12"/>
      <c r="I22" s="13"/>
      <c r="J22" s="459"/>
    </row>
    <row r="23" spans="1:10" s="5" customFormat="1" ht="17.25" customHeight="1" x14ac:dyDescent="0.15">
      <c r="A23" s="425"/>
      <c r="B23" s="190"/>
      <c r="C23" s="191"/>
      <c r="D23" s="455"/>
      <c r="E23" s="456"/>
      <c r="F23" s="50" t="s">
        <v>43</v>
      </c>
      <c r="G23" s="15" t="str">
        <f>IF(D23="","",DATEDIF(D23,$C$6,"y"))</f>
        <v/>
      </c>
      <c r="H23" s="15" t="s">
        <v>70</v>
      </c>
      <c r="I23" s="192"/>
      <c r="J23" s="460"/>
    </row>
    <row r="24" spans="1:10" s="3" customFormat="1" ht="13.5" customHeight="1" x14ac:dyDescent="0.15">
      <c r="A24" s="424">
        <v>6</v>
      </c>
      <c r="B24" s="17"/>
      <c r="C24" s="18"/>
      <c r="D24" s="25"/>
      <c r="E24" s="19"/>
      <c r="F24" s="32"/>
      <c r="G24" s="32"/>
      <c r="H24" s="32"/>
      <c r="I24" s="17"/>
      <c r="J24" s="458"/>
    </row>
    <row r="25" spans="1:10" s="6" customFormat="1" ht="13.5" customHeight="1" x14ac:dyDescent="0.15">
      <c r="A25" s="425"/>
      <c r="B25" s="13"/>
      <c r="C25" s="14"/>
      <c r="D25" s="14"/>
      <c r="E25" s="12"/>
      <c r="F25" s="12"/>
      <c r="G25" s="12"/>
      <c r="H25" s="12"/>
      <c r="I25" s="13"/>
      <c r="J25" s="459"/>
    </row>
    <row r="26" spans="1:10" s="5" customFormat="1" ht="17.25" customHeight="1" x14ac:dyDescent="0.15">
      <c r="A26" s="425"/>
      <c r="B26" s="190"/>
      <c r="C26" s="191"/>
      <c r="D26" s="455"/>
      <c r="E26" s="456"/>
      <c r="F26" s="50" t="s">
        <v>43</v>
      </c>
      <c r="G26" s="15" t="str">
        <f>IF(D26="","",DATEDIF(D26,$C$6,"y"))</f>
        <v/>
      </c>
      <c r="H26" s="15" t="s">
        <v>70</v>
      </c>
      <c r="I26" s="192"/>
      <c r="J26" s="460"/>
    </row>
    <row r="27" spans="1:10" s="3" customFormat="1" ht="13.5" customHeight="1" x14ac:dyDescent="0.15">
      <c r="A27" s="424">
        <v>7</v>
      </c>
      <c r="B27" s="17"/>
      <c r="C27" s="18"/>
      <c r="D27" s="25"/>
      <c r="E27" s="19"/>
      <c r="F27" s="32"/>
      <c r="G27" s="32"/>
      <c r="H27" s="32"/>
      <c r="I27" s="17"/>
      <c r="J27" s="458"/>
    </row>
    <row r="28" spans="1:10" s="6" customFormat="1" ht="13.5" customHeight="1" x14ac:dyDescent="0.15">
      <c r="A28" s="425"/>
      <c r="B28" s="13"/>
      <c r="C28" s="14"/>
      <c r="D28" s="14"/>
      <c r="E28" s="12"/>
      <c r="F28" s="12"/>
      <c r="G28" s="12"/>
      <c r="H28" s="12"/>
      <c r="I28" s="13"/>
      <c r="J28" s="459"/>
    </row>
    <row r="29" spans="1:10" s="5" customFormat="1" ht="17.25" customHeight="1" x14ac:dyDescent="0.15">
      <c r="A29" s="425"/>
      <c r="B29" s="190"/>
      <c r="C29" s="191"/>
      <c r="D29" s="455"/>
      <c r="E29" s="456"/>
      <c r="F29" s="50" t="s">
        <v>43</v>
      </c>
      <c r="G29" s="15" t="str">
        <f>IF(D29="","",DATEDIF(D29,$C$6,"y"))</f>
        <v/>
      </c>
      <c r="H29" s="15" t="s">
        <v>70</v>
      </c>
      <c r="I29" s="192"/>
      <c r="J29" s="460"/>
    </row>
    <row r="30" spans="1:10" s="3" customFormat="1" ht="13.5" customHeight="1" x14ac:dyDescent="0.15">
      <c r="A30" s="424">
        <v>8</v>
      </c>
      <c r="B30" s="17"/>
      <c r="C30" s="18"/>
      <c r="D30" s="25"/>
      <c r="E30" s="19"/>
      <c r="F30" s="32"/>
      <c r="G30" s="32"/>
      <c r="H30" s="32"/>
      <c r="I30" s="17"/>
      <c r="J30" s="458"/>
    </row>
    <row r="31" spans="1:10" s="6" customFormat="1" ht="13.5" customHeight="1" x14ac:dyDescent="0.15">
      <c r="A31" s="425"/>
      <c r="B31" s="13"/>
      <c r="C31" s="14"/>
      <c r="D31" s="14"/>
      <c r="E31" s="12"/>
      <c r="F31" s="12"/>
      <c r="G31" s="12"/>
      <c r="H31" s="12"/>
      <c r="I31" s="13"/>
      <c r="J31" s="459"/>
    </row>
    <row r="32" spans="1:10" s="5" customFormat="1" ht="17.25" customHeight="1" x14ac:dyDescent="0.15">
      <c r="A32" s="425"/>
      <c r="B32" s="190"/>
      <c r="C32" s="191"/>
      <c r="D32" s="455"/>
      <c r="E32" s="456"/>
      <c r="F32" s="50" t="s">
        <v>43</v>
      </c>
      <c r="G32" s="15" t="str">
        <f>IF(D32="","",DATEDIF(D32,$C$6,"y"))</f>
        <v/>
      </c>
      <c r="H32" s="15" t="s">
        <v>70</v>
      </c>
      <c r="I32" s="192"/>
      <c r="J32" s="460"/>
    </row>
    <row r="33" spans="1:10" s="3" customFormat="1" ht="13.5" customHeight="1" x14ac:dyDescent="0.15">
      <c r="A33" s="424">
        <v>9</v>
      </c>
      <c r="B33" s="17"/>
      <c r="C33" s="18"/>
      <c r="D33" s="25"/>
      <c r="E33" s="19"/>
      <c r="F33" s="32"/>
      <c r="G33" s="32"/>
      <c r="H33" s="32"/>
      <c r="I33" s="17"/>
      <c r="J33" s="458"/>
    </row>
    <row r="34" spans="1:10" s="6" customFormat="1" ht="13.5" customHeight="1" x14ac:dyDescent="0.15">
      <c r="A34" s="425"/>
      <c r="B34" s="13"/>
      <c r="C34" s="14"/>
      <c r="D34" s="14"/>
      <c r="E34" s="12"/>
      <c r="F34" s="12"/>
      <c r="G34" s="12"/>
      <c r="H34" s="12"/>
      <c r="I34" s="13"/>
      <c r="J34" s="459"/>
    </row>
    <row r="35" spans="1:10" s="5" customFormat="1" ht="17.25" customHeight="1" x14ac:dyDescent="0.15">
      <c r="A35" s="425"/>
      <c r="B35" s="190"/>
      <c r="C35" s="191"/>
      <c r="D35" s="455"/>
      <c r="E35" s="456"/>
      <c r="F35" s="50" t="s">
        <v>43</v>
      </c>
      <c r="G35" s="15" t="str">
        <f>IF(D35="","",DATEDIF(D35,$C$6,"y"))</f>
        <v/>
      </c>
      <c r="H35" s="15" t="s">
        <v>70</v>
      </c>
      <c r="I35" s="192"/>
      <c r="J35" s="460"/>
    </row>
    <row r="36" spans="1:10" s="3" customFormat="1" ht="13.5" customHeight="1" x14ac:dyDescent="0.15">
      <c r="A36" s="424">
        <v>10</v>
      </c>
      <c r="B36" s="17"/>
      <c r="C36" s="18"/>
      <c r="D36" s="25"/>
      <c r="E36" s="19"/>
      <c r="F36" s="32"/>
      <c r="G36" s="32"/>
      <c r="H36" s="32"/>
      <c r="I36" s="17"/>
      <c r="J36" s="458"/>
    </row>
    <row r="37" spans="1:10" s="6" customFormat="1" ht="13.5" customHeight="1" x14ac:dyDescent="0.15">
      <c r="A37" s="425"/>
      <c r="B37" s="13"/>
      <c r="C37" s="14"/>
      <c r="D37" s="14"/>
      <c r="E37" s="12"/>
      <c r="F37" s="12"/>
      <c r="G37" s="12"/>
      <c r="H37" s="12"/>
      <c r="I37" s="13"/>
      <c r="J37" s="459"/>
    </row>
    <row r="38" spans="1:10" s="5" customFormat="1" ht="17.25" customHeight="1" x14ac:dyDescent="0.15">
      <c r="A38" s="425"/>
      <c r="B38" s="190"/>
      <c r="C38" s="191"/>
      <c r="D38" s="455"/>
      <c r="E38" s="456"/>
      <c r="F38" s="50" t="s">
        <v>43</v>
      </c>
      <c r="G38" s="15" t="str">
        <f>IF(D38="","",DATEDIF(D38,$C$6,"y"))</f>
        <v/>
      </c>
      <c r="H38" s="15" t="s">
        <v>70</v>
      </c>
      <c r="I38" s="192"/>
      <c r="J38" s="460"/>
    </row>
    <row r="39" spans="1:10" s="3" customFormat="1" ht="13.5" customHeight="1" x14ac:dyDescent="0.15">
      <c r="A39" s="424">
        <v>11</v>
      </c>
      <c r="B39" s="17"/>
      <c r="C39" s="18"/>
      <c r="D39" s="25"/>
      <c r="E39" s="19"/>
      <c r="F39" s="32"/>
      <c r="G39" s="32"/>
      <c r="H39" s="32"/>
      <c r="I39" s="17"/>
      <c r="J39" s="458"/>
    </row>
    <row r="40" spans="1:10" s="6" customFormat="1" ht="13.5" customHeight="1" x14ac:dyDescent="0.15">
      <c r="A40" s="425"/>
      <c r="B40" s="13"/>
      <c r="C40" s="14"/>
      <c r="D40" s="14"/>
      <c r="E40" s="12"/>
      <c r="F40" s="12"/>
      <c r="G40" s="12"/>
      <c r="H40" s="12"/>
      <c r="I40" s="13"/>
      <c r="J40" s="459"/>
    </row>
    <row r="41" spans="1:10" s="5" customFormat="1" ht="17.25" customHeight="1" x14ac:dyDescent="0.15">
      <c r="A41" s="425"/>
      <c r="B41" s="190"/>
      <c r="C41" s="191"/>
      <c r="D41" s="455"/>
      <c r="E41" s="456"/>
      <c r="F41" s="50" t="s">
        <v>43</v>
      </c>
      <c r="G41" s="15" t="str">
        <f>IF(D41="","",DATEDIF(D41,$C$6,"y"))</f>
        <v/>
      </c>
      <c r="H41" s="15" t="s">
        <v>70</v>
      </c>
      <c r="I41" s="192"/>
      <c r="J41" s="460"/>
    </row>
    <row r="42" spans="1:10" s="3" customFormat="1" ht="13.5" customHeight="1" x14ac:dyDescent="0.15">
      <c r="A42" s="424">
        <v>12</v>
      </c>
      <c r="B42" s="17"/>
      <c r="C42" s="18"/>
      <c r="D42" s="25"/>
      <c r="E42" s="19"/>
      <c r="F42" s="32"/>
      <c r="G42" s="32"/>
      <c r="H42" s="32"/>
      <c r="I42" s="17"/>
      <c r="J42" s="458"/>
    </row>
    <row r="43" spans="1:10" s="6" customFormat="1" ht="13.5" customHeight="1" x14ac:dyDescent="0.15">
      <c r="A43" s="425"/>
      <c r="B43" s="13"/>
      <c r="C43" s="14"/>
      <c r="D43" s="14"/>
      <c r="E43" s="12"/>
      <c r="F43" s="12"/>
      <c r="G43" s="12"/>
      <c r="H43" s="12"/>
      <c r="I43" s="13"/>
      <c r="J43" s="459"/>
    </row>
    <row r="44" spans="1:10" s="5" customFormat="1" ht="17.25" customHeight="1" x14ac:dyDescent="0.15">
      <c r="A44" s="425"/>
      <c r="B44" s="190"/>
      <c r="C44" s="191"/>
      <c r="D44" s="455"/>
      <c r="E44" s="456"/>
      <c r="F44" s="50" t="s">
        <v>43</v>
      </c>
      <c r="G44" s="15" t="str">
        <f>IF(D44="","",DATEDIF(D44,$C$6,"y"))</f>
        <v/>
      </c>
      <c r="H44" s="15" t="s">
        <v>70</v>
      </c>
      <c r="I44" s="192"/>
      <c r="J44" s="460"/>
    </row>
    <row r="45" spans="1:10" s="3" customFormat="1" ht="13.5" customHeight="1" x14ac:dyDescent="0.15">
      <c r="A45" s="424">
        <v>13</v>
      </c>
      <c r="B45" s="17"/>
      <c r="C45" s="18"/>
      <c r="D45" s="25"/>
      <c r="E45" s="19"/>
      <c r="F45" s="32"/>
      <c r="G45" s="32"/>
      <c r="H45" s="32"/>
      <c r="I45" s="17"/>
      <c r="J45" s="458"/>
    </row>
    <row r="46" spans="1:10" s="6" customFormat="1" ht="13.5" customHeight="1" x14ac:dyDescent="0.15">
      <c r="A46" s="425"/>
      <c r="B46" s="13"/>
      <c r="C46" s="14"/>
      <c r="D46" s="14"/>
      <c r="E46" s="12"/>
      <c r="F46" s="12"/>
      <c r="G46" s="12"/>
      <c r="H46" s="12"/>
      <c r="I46" s="13"/>
      <c r="J46" s="459"/>
    </row>
    <row r="47" spans="1:10" s="5" customFormat="1" ht="17.25" customHeight="1" x14ac:dyDescent="0.15">
      <c r="A47" s="425"/>
      <c r="B47" s="190"/>
      <c r="C47" s="191"/>
      <c r="D47" s="455"/>
      <c r="E47" s="456"/>
      <c r="F47" s="50" t="s">
        <v>43</v>
      </c>
      <c r="G47" s="15" t="str">
        <f>IF(D47="","",DATEDIF(D47,$C$6,"y"))</f>
        <v/>
      </c>
      <c r="H47" s="15" t="s">
        <v>70</v>
      </c>
      <c r="I47" s="192"/>
      <c r="J47" s="460"/>
    </row>
    <row r="48" spans="1:10" s="3" customFormat="1" ht="13.5" customHeight="1" x14ac:dyDescent="0.15">
      <c r="A48" s="424">
        <v>14</v>
      </c>
      <c r="B48" s="17"/>
      <c r="C48" s="18"/>
      <c r="D48" s="25"/>
      <c r="E48" s="19"/>
      <c r="F48" s="32"/>
      <c r="G48" s="32"/>
      <c r="H48" s="32"/>
      <c r="I48" s="17"/>
      <c r="J48" s="458"/>
    </row>
    <row r="49" spans="1:10" s="6" customFormat="1" ht="13.5" customHeight="1" x14ac:dyDescent="0.15">
      <c r="A49" s="425"/>
      <c r="B49" s="13"/>
      <c r="C49" s="14"/>
      <c r="D49" s="14"/>
      <c r="E49" s="12"/>
      <c r="F49" s="12"/>
      <c r="G49" s="12"/>
      <c r="H49" s="12"/>
      <c r="I49" s="13"/>
      <c r="J49" s="459"/>
    </row>
    <row r="50" spans="1:10" s="5" customFormat="1" ht="17.25" customHeight="1" x14ac:dyDescent="0.15">
      <c r="A50" s="425"/>
      <c r="B50" s="190"/>
      <c r="C50" s="191"/>
      <c r="D50" s="455"/>
      <c r="E50" s="456"/>
      <c r="F50" s="50" t="s">
        <v>43</v>
      </c>
      <c r="G50" s="15" t="str">
        <f>IF(D50="","",DATEDIF(D50,$C$6,"y"))</f>
        <v/>
      </c>
      <c r="H50" s="15" t="s">
        <v>70</v>
      </c>
      <c r="I50" s="192"/>
      <c r="J50" s="460"/>
    </row>
    <row r="51" spans="1:10" s="3" customFormat="1" ht="13.5" customHeight="1" x14ac:dyDescent="0.15">
      <c r="A51" s="424">
        <v>15</v>
      </c>
      <c r="B51" s="17"/>
      <c r="C51" s="18"/>
      <c r="D51" s="25"/>
      <c r="E51" s="19"/>
      <c r="F51" s="32"/>
      <c r="G51" s="32"/>
      <c r="H51" s="32"/>
      <c r="I51" s="17"/>
      <c r="J51" s="458"/>
    </row>
    <row r="52" spans="1:10" s="6" customFormat="1" ht="13.5" customHeight="1" x14ac:dyDescent="0.15">
      <c r="A52" s="425"/>
      <c r="B52" s="13"/>
      <c r="C52" s="14"/>
      <c r="D52" s="14"/>
      <c r="E52" s="12"/>
      <c r="F52" s="12"/>
      <c r="G52" s="12"/>
      <c r="H52" s="12"/>
      <c r="I52" s="13"/>
      <c r="J52" s="459"/>
    </row>
    <row r="53" spans="1:10" s="5" customFormat="1" ht="17.25" customHeight="1" x14ac:dyDescent="0.15">
      <c r="A53" s="426"/>
      <c r="B53" s="190"/>
      <c r="C53" s="191"/>
      <c r="D53" s="455"/>
      <c r="E53" s="456"/>
      <c r="F53" s="50" t="s">
        <v>43</v>
      </c>
      <c r="G53" s="15" t="str">
        <f>IF(D53="","",DATEDIF(D53,$C$6,"y"))</f>
        <v/>
      </c>
      <c r="H53" s="15" t="s">
        <v>70</v>
      </c>
      <c r="I53" s="192"/>
      <c r="J53" s="460"/>
    </row>
    <row r="54" spans="1:10" s="5" customFormat="1" ht="11.25" customHeight="1" x14ac:dyDescent="0.15">
      <c r="A54" s="7"/>
      <c r="B54" s="7"/>
      <c r="C54" s="7"/>
      <c r="D54" s="7"/>
      <c r="E54" s="7"/>
      <c r="F54" s="7"/>
      <c r="G54" s="7"/>
      <c r="H54" s="7"/>
      <c r="I54" s="7"/>
      <c r="J54" s="7"/>
    </row>
    <row r="55" spans="1:10" s="23" customFormat="1" ht="12.75" customHeight="1" x14ac:dyDescent="0.15">
      <c r="A55" s="9" t="s">
        <v>28</v>
      </c>
      <c r="B55" s="9"/>
      <c r="C55" s="9"/>
      <c r="D55" s="9"/>
      <c r="E55" s="9"/>
      <c r="F55" s="9"/>
      <c r="G55" s="9"/>
      <c r="H55" s="9"/>
      <c r="I55" s="9"/>
      <c r="J55" s="9"/>
    </row>
    <row r="56" spans="1:10" s="23" customFormat="1" ht="12.75" customHeight="1" x14ac:dyDescent="0.15">
      <c r="A56" s="9" t="s">
        <v>29</v>
      </c>
      <c r="C56" s="9"/>
      <c r="D56" s="9"/>
      <c r="E56" s="9"/>
      <c r="F56" s="9"/>
      <c r="G56" s="9"/>
      <c r="H56" s="9"/>
      <c r="I56" s="9"/>
      <c r="J56" s="9"/>
    </row>
    <row r="57" spans="1:10" s="23" customFormat="1" ht="12.75" customHeight="1" x14ac:dyDescent="0.15">
      <c r="A57" s="9" t="s">
        <v>30</v>
      </c>
      <c r="B57" s="9"/>
      <c r="C57" s="9"/>
      <c r="D57" s="9"/>
      <c r="E57" s="9"/>
      <c r="F57" s="9"/>
      <c r="G57" s="9"/>
      <c r="H57" s="9"/>
      <c r="I57" s="9"/>
      <c r="J57" s="9"/>
    </row>
  </sheetData>
  <dataConsolidate/>
  <mergeCells count="52">
    <mergeCell ref="J39:J41"/>
    <mergeCell ref="J42:J44"/>
    <mergeCell ref="J45:J47"/>
    <mergeCell ref="J48:J50"/>
    <mergeCell ref="J51:J53"/>
    <mergeCell ref="J21:J23"/>
    <mergeCell ref="J24:J26"/>
    <mergeCell ref="J27:J29"/>
    <mergeCell ref="J30:J32"/>
    <mergeCell ref="J33:J35"/>
    <mergeCell ref="J36:J38"/>
    <mergeCell ref="C6:E6"/>
    <mergeCell ref="C2:E2"/>
    <mergeCell ref="J9:J11"/>
    <mergeCell ref="J12:J14"/>
    <mergeCell ref="J15:J17"/>
    <mergeCell ref="J18:J20"/>
    <mergeCell ref="D38:E38"/>
    <mergeCell ref="D26:E26"/>
    <mergeCell ref="D29:E29"/>
    <mergeCell ref="D32:E32"/>
    <mergeCell ref="D35:E35"/>
    <mergeCell ref="D14:E14"/>
    <mergeCell ref="D17:E17"/>
    <mergeCell ref="D20:E20"/>
    <mergeCell ref="D23:E23"/>
    <mergeCell ref="D41:E41"/>
    <mergeCell ref="D50:E50"/>
    <mergeCell ref="D53:E53"/>
    <mergeCell ref="D44:E44"/>
    <mergeCell ref="D47:E47"/>
    <mergeCell ref="I2:J2"/>
    <mergeCell ref="D11:E11"/>
    <mergeCell ref="A9:A11"/>
    <mergeCell ref="D8:E8"/>
    <mergeCell ref="A4:J4"/>
    <mergeCell ref="A12:A14"/>
    <mergeCell ref="F8:H8"/>
    <mergeCell ref="F6:J6"/>
    <mergeCell ref="A15:A17"/>
    <mergeCell ref="A18:A20"/>
    <mergeCell ref="A21:A23"/>
    <mergeCell ref="A24:A26"/>
    <mergeCell ref="A27:A29"/>
    <mergeCell ref="A30:A32"/>
    <mergeCell ref="A33:A35"/>
    <mergeCell ref="A36:A38"/>
    <mergeCell ref="A39:A41"/>
    <mergeCell ref="A48:A50"/>
    <mergeCell ref="A51:A53"/>
    <mergeCell ref="A42:A44"/>
    <mergeCell ref="A45:A47"/>
  </mergeCells>
  <phoneticPr fontId="2"/>
  <dataValidations count="4">
    <dataValidation type="date" allowBlank="1" showInputMessage="1" showErrorMessage="1" errorTitle="入力方法が誤っています" error="・基準日において満61歳以上の場合しか入力できません。_x000a_・下記の例のように入力してください。_x000a__x000a_（入力例）_x000a_・1989/9/27_x000a_・H1.9.27_x000a_・平成1年9月27日" prompt="・下記の例のように入力してください。_x000a__x000a_（入力例）_x000a_・1956/2/21_x000a_・S31.2.21_x000a_・昭和31年2月21日" sqref="D11:E11 D14:E14 D17:E17 D20:E20 D23:E23 D26:E26 D29:E29 D32:E32 D35:E35 D38:E38 D41:E41 D44:E44 D47:E47 D50:E50 D53:E53">
      <formula1>DATE(YEAR($C$6)-110,MONTH($C$6),DAY($C$6))</formula1>
      <formula2>DATE(YEAR($C$6)-61,MONTH($C$6),DAY($C$6))</formula2>
    </dataValidation>
    <dataValidation type="date" allowBlank="1" showInputMessage="1" showErrorMessage="1" prompt="・下記の例のように入力してください。_x000a__x000a_（入力例）_x000a_・1989/9/27_x000a_・H1.9.27_x000a_・平成1年9月27日" sqref="I11 I14 I17 I20 I23 I26 I29 I32 I35 I38 I41 I44 I47 I50 I53">
      <formula1>DATE(YEAR($C$6)-100,MONTH($C$6),DAY($C$6))</formula1>
      <formula2>DATE(YEAR($C$6),MONTH($C$6),DAY($C$6))</formula2>
    </dataValidation>
    <dataValidation type="list" allowBlank="1" showInputMessage="1" showErrorMessage="1" sqref="B11 B14 B17 B20 B23 B26 B29 B32 B35 B38 B41 B44 B47 B50 B53">
      <formula1>"施設長,事務員,(主任)生活相談員,(主任)支援員,看護職員,栄養士,調理員,医師,その他"</formula1>
    </dataValidation>
    <dataValidation type="whole" operator="equal" allowBlank="1" showInputMessage="1" showErrorMessage="1" error="この欄には記入しないでください。" prompt="自動入力欄" sqref="G11 G14 G17 G20 G23 G26 G29 G32 G35 G38 G41 G44 G47 G50 G53">
      <formula1>999999</formula1>
    </dataValidation>
  </dataValidations>
  <pageMargins left="0.96" right="0.54" top="0.46" bottom="0.56999999999999995" header="0.51200000000000001" footer="0.51200000000000001"/>
  <pageSetup paperSize="9" scale="9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【各様式の作成方法】</vt:lpstr>
      <vt:lpstr>様式1</vt:lpstr>
      <vt:lpstr>入所者数調査表</vt:lpstr>
      <vt:lpstr>別紙1</vt:lpstr>
      <vt:lpstr>別紙2-1</vt:lpstr>
      <vt:lpstr>別紙2-2</vt:lpstr>
      <vt:lpstr>別紙3</vt:lpstr>
      <vt:lpstr>入所者数調査表!Print_Area</vt:lpstr>
      <vt:lpstr>別紙1!Print_Area</vt:lpstr>
      <vt:lpstr>'別紙2-1'!Print_Area</vt:lpstr>
      <vt:lpstr>'別紙2-2'!Print_Area</vt:lpstr>
      <vt:lpstr>様式1!Print_Area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YANAGITA</dc:creator>
  <cp:lastModifiedBy>前田　有希</cp:lastModifiedBy>
  <cp:lastPrinted>2024-04-09T02:42:23Z</cp:lastPrinted>
  <dcterms:created xsi:type="dcterms:W3CDTF">1998-06-17T01:52:21Z</dcterms:created>
  <dcterms:modified xsi:type="dcterms:W3CDTF">2025-04-22T08:57:50Z</dcterms:modified>
</cp:coreProperties>
</file>